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Erichsen\Documents\Verlage\Controlling-Journal\2022\Liquidität\"/>
    </mc:Choice>
  </mc:AlternateContent>
  <xr:revisionPtr revIDLastSave="0" documentId="13_ncr:1_{91866A23-347A-40A3-82E7-FC7AA1B6D6CF}" xr6:coauthVersionLast="36" xr6:coauthVersionMax="36" xr10:uidLastSave="{00000000-0000-0000-0000-000000000000}"/>
  <bookViews>
    <workbookView xWindow="0" yWindow="0" windowWidth="19260" windowHeight="10275" tabRatio="884" xr2:uid="{E7D66A56-2064-4E38-87D3-8448F8122B76}"/>
  </bookViews>
  <sheets>
    <sheet name="Kaptialbedarfsplan" sheetId="1" r:id="rId1"/>
    <sheet name="Finanzierungsplan" sheetId="3" r:id="rId2"/>
    <sheet name="Langfristige Finanzplanung" sheetId="4" r:id="rId3"/>
    <sheet name="Liquiditätsplanung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7" l="1"/>
  <c r="I24" i="7"/>
  <c r="G24" i="7"/>
  <c r="F24" i="7"/>
  <c r="D24" i="7" l="1"/>
  <c r="C24" i="7"/>
  <c r="M23" i="7"/>
  <c r="L23" i="7"/>
  <c r="N23" i="7" s="1"/>
  <c r="K23" i="7"/>
  <c r="H23" i="7"/>
  <c r="E23" i="7"/>
  <c r="M22" i="7"/>
  <c r="L22" i="7"/>
  <c r="K22" i="7"/>
  <c r="H22" i="7"/>
  <c r="E22" i="7"/>
  <c r="M21" i="7"/>
  <c r="L21" i="7"/>
  <c r="K21" i="7"/>
  <c r="H21" i="7"/>
  <c r="E21" i="7"/>
  <c r="J18" i="7"/>
  <c r="I18" i="7"/>
  <c r="G18" i="7"/>
  <c r="F18" i="7"/>
  <c r="D18" i="7"/>
  <c r="C18" i="7"/>
  <c r="M17" i="7"/>
  <c r="L17" i="7"/>
  <c r="K17" i="7"/>
  <c r="H17" i="7"/>
  <c r="E17" i="7"/>
  <c r="M16" i="7"/>
  <c r="L16" i="7"/>
  <c r="K16" i="7"/>
  <c r="H16" i="7"/>
  <c r="E16" i="7"/>
  <c r="M15" i="7"/>
  <c r="L15" i="7"/>
  <c r="K15" i="7"/>
  <c r="H15" i="7"/>
  <c r="E15" i="7"/>
  <c r="M14" i="7"/>
  <c r="L14" i="7"/>
  <c r="K14" i="7"/>
  <c r="H14" i="7"/>
  <c r="E14" i="7"/>
  <c r="M13" i="7"/>
  <c r="L13" i="7"/>
  <c r="K13" i="7"/>
  <c r="H13" i="7"/>
  <c r="E13" i="7"/>
  <c r="M12" i="7"/>
  <c r="L12" i="7"/>
  <c r="K12" i="7"/>
  <c r="H12" i="7"/>
  <c r="E12" i="7"/>
  <c r="M11" i="7"/>
  <c r="L11" i="7"/>
  <c r="K11" i="7"/>
  <c r="H11" i="7"/>
  <c r="E11" i="7"/>
  <c r="J9" i="7"/>
  <c r="I9" i="7"/>
  <c r="G9" i="7"/>
  <c r="F9" i="7"/>
  <c r="D9" i="7"/>
  <c r="C9" i="7"/>
  <c r="M8" i="7"/>
  <c r="L8" i="7"/>
  <c r="K8" i="7"/>
  <c r="H8" i="7"/>
  <c r="E8" i="7"/>
  <c r="M7" i="7"/>
  <c r="L7" i="7"/>
  <c r="K7" i="7"/>
  <c r="H7" i="7"/>
  <c r="E7" i="7"/>
  <c r="M6" i="7"/>
  <c r="L6" i="7"/>
  <c r="K6" i="7"/>
  <c r="H6" i="7"/>
  <c r="E6" i="7"/>
  <c r="M5" i="7"/>
  <c r="L5" i="7"/>
  <c r="K5" i="7"/>
  <c r="H5" i="7"/>
  <c r="E5" i="7"/>
  <c r="M4" i="7"/>
  <c r="L4" i="7"/>
  <c r="K4" i="7"/>
  <c r="H4" i="7"/>
  <c r="E4" i="7"/>
  <c r="C19" i="7" l="1"/>
  <c r="C25" i="7" s="1"/>
  <c r="D19" i="7"/>
  <c r="D25" i="7" s="1"/>
  <c r="G19" i="7"/>
  <c r="N8" i="7"/>
  <c r="N12" i="7"/>
  <c r="F19" i="7"/>
  <c r="F25" i="7" s="1"/>
  <c r="N21" i="7"/>
  <c r="I19" i="7"/>
  <c r="I25" i="7" s="1"/>
  <c r="H24" i="7"/>
  <c r="N14" i="7"/>
  <c r="N4" i="7"/>
  <c r="N15" i="7"/>
  <c r="N11" i="7"/>
  <c r="N16" i="7"/>
  <c r="N17" i="7"/>
  <c r="M24" i="7"/>
  <c r="K9" i="7"/>
  <c r="K24" i="7"/>
  <c r="N7" i="7"/>
  <c r="J19" i="7"/>
  <c r="J25" i="7" s="1"/>
  <c r="N6" i="7"/>
  <c r="E9" i="7"/>
  <c r="M18" i="7"/>
  <c r="H9" i="7"/>
  <c r="M9" i="7"/>
  <c r="E18" i="7"/>
  <c r="K18" i="7"/>
  <c r="L9" i="7"/>
  <c r="N13" i="7"/>
  <c r="H18" i="7"/>
  <c r="E24" i="7"/>
  <c r="N22" i="7"/>
  <c r="L24" i="7"/>
  <c r="L18" i="7"/>
  <c r="N5" i="7"/>
  <c r="E19" i="7" l="1"/>
  <c r="E25" i="7"/>
  <c r="H19" i="7"/>
  <c r="G25" i="7"/>
  <c r="H25" i="7" s="1"/>
  <c r="K19" i="7"/>
  <c r="K25" i="7"/>
  <c r="N24" i="7"/>
  <c r="L19" i="7"/>
  <c r="L25" i="7" s="1"/>
  <c r="N9" i="7"/>
  <c r="N18" i="7"/>
  <c r="M19" i="7"/>
  <c r="M25" i="7" s="1"/>
  <c r="N25" i="7" l="1"/>
  <c r="N19" i="7"/>
  <c r="E31" i="4"/>
  <c r="C31" i="4"/>
  <c r="C10" i="4"/>
  <c r="F10" i="4"/>
  <c r="E10" i="4"/>
  <c r="D10" i="4"/>
  <c r="B17" i="4"/>
  <c r="G16" i="4"/>
  <c r="F16" i="4"/>
  <c r="E16" i="4"/>
  <c r="D16" i="4"/>
  <c r="C16" i="4"/>
  <c r="B16" i="4"/>
  <c r="B10" i="4"/>
  <c r="G8" i="4"/>
  <c r="B6" i="4"/>
  <c r="G28" i="4"/>
  <c r="G27" i="4"/>
  <c r="G26" i="4"/>
  <c r="G20" i="4"/>
  <c r="G21" i="4"/>
  <c r="G22" i="4"/>
  <c r="G23" i="4"/>
  <c r="G19" i="4"/>
  <c r="C29" i="4"/>
  <c r="D29" i="4"/>
  <c r="D31" i="4" s="1"/>
  <c r="E29" i="4"/>
  <c r="F29" i="4"/>
  <c r="F31" i="4" s="1"/>
  <c r="B29" i="4"/>
  <c r="C24" i="4"/>
  <c r="D24" i="4"/>
  <c r="E24" i="4"/>
  <c r="F24" i="4"/>
  <c r="B24" i="4"/>
  <c r="G12" i="4"/>
  <c r="D12" i="4"/>
  <c r="E12" i="4" s="1"/>
  <c r="F12" i="4" s="1"/>
  <c r="C12" i="4"/>
  <c r="C11" i="4"/>
  <c r="D11" i="4" s="1"/>
  <c r="C3" i="4"/>
  <c r="B4" i="4"/>
  <c r="B1" i="4"/>
  <c r="C1" i="4" s="1"/>
  <c r="D1" i="4" s="1"/>
  <c r="E1" i="4" s="1"/>
  <c r="F1" i="4" s="1"/>
  <c r="B31" i="4" l="1"/>
  <c r="B32" i="4" s="1"/>
  <c r="C32" i="4" s="1"/>
  <c r="D32" i="4" s="1"/>
  <c r="E32" i="4" s="1"/>
  <c r="F32" i="4" s="1"/>
  <c r="G3" i="4"/>
  <c r="G29" i="4"/>
  <c r="E11" i="4"/>
  <c r="F11" i="4" s="1"/>
  <c r="G11" i="4"/>
  <c r="B7" i="4"/>
  <c r="G24" i="4"/>
  <c r="C4" i="4"/>
  <c r="D4" i="4"/>
  <c r="B13" i="4"/>
  <c r="H30" i="3"/>
  <c r="H29" i="3"/>
  <c r="H28" i="3"/>
  <c r="H27" i="3"/>
  <c r="H25" i="3"/>
  <c r="H24" i="3"/>
  <c r="H23" i="3"/>
  <c r="H21" i="3"/>
  <c r="H20" i="3"/>
  <c r="H19" i="3"/>
  <c r="H17" i="3"/>
  <c r="H16" i="3"/>
  <c r="H15" i="3"/>
  <c r="H13" i="3"/>
  <c r="H12" i="3"/>
  <c r="H11" i="3"/>
  <c r="H9" i="3"/>
  <c r="H8" i="3"/>
  <c r="H7" i="3"/>
  <c r="H5" i="3"/>
  <c r="H4" i="3"/>
  <c r="H3" i="3"/>
  <c r="G30" i="3"/>
  <c r="F30" i="3"/>
  <c r="E30" i="3"/>
  <c r="D30" i="3"/>
  <c r="G26" i="3"/>
  <c r="F26" i="3"/>
  <c r="E26" i="3"/>
  <c r="D26" i="3"/>
  <c r="G22" i="3"/>
  <c r="H22" i="3" s="1"/>
  <c r="F22" i="3"/>
  <c r="E22" i="3"/>
  <c r="D22" i="3"/>
  <c r="G18" i="3"/>
  <c r="F18" i="3"/>
  <c r="E18" i="3"/>
  <c r="D18" i="3"/>
  <c r="G14" i="3"/>
  <c r="F14" i="3"/>
  <c r="E14" i="3"/>
  <c r="D14" i="3"/>
  <c r="G10" i="3"/>
  <c r="F10" i="3"/>
  <c r="E10" i="3"/>
  <c r="D10" i="3"/>
  <c r="G6" i="3"/>
  <c r="F6" i="3"/>
  <c r="E6" i="3"/>
  <c r="D6" i="3"/>
  <c r="C2" i="3"/>
  <c r="D2" i="3" s="1"/>
  <c r="E2" i="3" s="1"/>
  <c r="F2" i="3" s="1"/>
  <c r="G2" i="3" s="1"/>
  <c r="C30" i="3"/>
  <c r="C26" i="3"/>
  <c r="H26" i="3" s="1"/>
  <c r="C22" i="3"/>
  <c r="C18" i="3"/>
  <c r="C14" i="3"/>
  <c r="C10" i="3"/>
  <c r="C6" i="3"/>
  <c r="C6" i="4" l="1"/>
  <c r="D6" i="4"/>
  <c r="E4" i="4"/>
  <c r="F4" i="4"/>
  <c r="G2" i="4"/>
  <c r="G4" i="4" s="1"/>
  <c r="B14" i="4"/>
  <c r="B15" i="4" s="1"/>
  <c r="C7" i="4"/>
  <c r="D7" i="4"/>
  <c r="F7" i="4"/>
  <c r="H18" i="3"/>
  <c r="H14" i="3"/>
  <c r="G31" i="3"/>
  <c r="F31" i="3"/>
  <c r="E31" i="3"/>
  <c r="H10" i="3"/>
  <c r="D31" i="3"/>
  <c r="H6" i="3"/>
  <c r="C31" i="3"/>
  <c r="G5" i="1"/>
  <c r="G6" i="1"/>
  <c r="G7" i="1"/>
  <c r="G4" i="1"/>
  <c r="F24" i="1"/>
  <c r="E24" i="1"/>
  <c r="D24" i="1"/>
  <c r="C24" i="1"/>
  <c r="B24" i="1"/>
  <c r="G23" i="1"/>
  <c r="G22" i="1"/>
  <c r="G21" i="1"/>
  <c r="G20" i="1"/>
  <c r="F17" i="1"/>
  <c r="E17" i="1"/>
  <c r="D17" i="1"/>
  <c r="C17" i="1"/>
  <c r="B17" i="1"/>
  <c r="G16" i="1"/>
  <c r="F13" i="1"/>
  <c r="E13" i="1"/>
  <c r="D13" i="1"/>
  <c r="C13" i="1"/>
  <c r="B13" i="1"/>
  <c r="G12" i="1"/>
  <c r="G11" i="1"/>
  <c r="F8" i="1"/>
  <c r="E8" i="1"/>
  <c r="D8" i="1"/>
  <c r="C8" i="1"/>
  <c r="B8" i="1"/>
  <c r="G3" i="1"/>
  <c r="C1" i="1"/>
  <c r="D1" i="1" s="1"/>
  <c r="E1" i="1" s="1"/>
  <c r="F1" i="1" s="1"/>
  <c r="C13" i="4" l="1"/>
  <c r="C14" i="4" s="1"/>
  <c r="E6" i="4"/>
  <c r="F6" i="4"/>
  <c r="E7" i="4"/>
  <c r="G7" i="4" s="1"/>
  <c r="D13" i="4"/>
  <c r="H31" i="3"/>
  <c r="G17" i="1"/>
  <c r="G24" i="1"/>
  <c r="G13" i="1"/>
  <c r="F25" i="1"/>
  <c r="E25" i="1"/>
  <c r="D25" i="1"/>
  <c r="C25" i="1"/>
  <c r="G8" i="1"/>
  <c r="B25" i="1"/>
  <c r="F13" i="4" l="1"/>
  <c r="F14" i="4" s="1"/>
  <c r="F15" i="4" s="1"/>
  <c r="G9" i="4"/>
  <c r="G6" i="4"/>
  <c r="E13" i="4"/>
  <c r="E14" i="4" s="1"/>
  <c r="E15" i="4" s="1"/>
  <c r="D14" i="4"/>
  <c r="D15" i="4" s="1"/>
  <c r="C15" i="4"/>
  <c r="C17" i="4" s="1"/>
  <c r="G25" i="1"/>
  <c r="G10" i="4" l="1"/>
  <c r="G13" i="4" s="1"/>
  <c r="F17" i="4"/>
  <c r="E17" i="4"/>
  <c r="D17" i="4"/>
  <c r="G14" i="4"/>
  <c r="G15" i="4"/>
  <c r="G31" i="4" s="1"/>
  <c r="G32" i="4" s="1"/>
  <c r="G17" i="4" l="1"/>
</calcChain>
</file>

<file path=xl/sharedStrings.xml><?xml version="1.0" encoding="utf-8"?>
<sst xmlns="http://schemas.openxmlformats.org/spreadsheetml/2006/main" count="135" uniqueCount="110">
  <si>
    <t>Gesamt</t>
  </si>
  <si>
    <t>Investitionen</t>
  </si>
  <si>
    <t>Maschinen</t>
  </si>
  <si>
    <t>Fuhrpark</t>
  </si>
  <si>
    <t>Summe Investitionen</t>
  </si>
  <si>
    <t>Betriebsmittel</t>
  </si>
  <si>
    <t>Waren, Material</t>
  </si>
  <si>
    <t>Forderungen</t>
  </si>
  <si>
    <t>Summe Betriebsmittel</t>
  </si>
  <si>
    <t>Kapitaldienst</t>
  </si>
  <si>
    <t>Summe Kapitaldienst</t>
  </si>
  <si>
    <t>Sonstiges</t>
  </si>
  <si>
    <t>Gründungskosten</t>
  </si>
  <si>
    <t>Verlust</t>
  </si>
  <si>
    <t>Summe Sonstiges</t>
  </si>
  <si>
    <t>Summe Kapitalbedarf</t>
  </si>
  <si>
    <t>Büroausstattung</t>
  </si>
  <si>
    <t>IT / EDV</t>
  </si>
  <si>
    <t>Sonstige, z.B. Werkzeuge</t>
  </si>
  <si>
    <t>Zinsen, Tilgung</t>
  </si>
  <si>
    <t>Sonstiges, z.B. Privatentnahmen</t>
  </si>
  <si>
    <t>Betriebsübernahme, Expansion  (Kaufpreis)</t>
  </si>
  <si>
    <t>Bezeichnung</t>
  </si>
  <si>
    <t>Eigenkapital</t>
  </si>
  <si>
    <t>Position 1</t>
  </si>
  <si>
    <t>Position 2</t>
  </si>
  <si>
    <t>Position 3</t>
  </si>
  <si>
    <t>Summe Eigenkapital</t>
  </si>
  <si>
    <t>Fremdkapital</t>
  </si>
  <si>
    <t>Kredit 1</t>
  </si>
  <si>
    <t>Kredit 2</t>
  </si>
  <si>
    <t>Kredit 3</t>
  </si>
  <si>
    <t>Summe Fremdkapital</t>
  </si>
  <si>
    <t xml:space="preserve">MBG - Mittelständische Beteiligungsgesellschaften </t>
  </si>
  <si>
    <t>Summe MBG</t>
  </si>
  <si>
    <t>Fördermittel</t>
  </si>
  <si>
    <t>Vertrag 1</t>
  </si>
  <si>
    <t>Vertrag 2</t>
  </si>
  <si>
    <t>Vertrag 3</t>
  </si>
  <si>
    <t>Summe Fördermittel</t>
  </si>
  <si>
    <t>Leasing</t>
  </si>
  <si>
    <t>Summe Leasing</t>
  </si>
  <si>
    <t>Factoring</t>
  </si>
  <si>
    <t>Summe Factoring</t>
  </si>
  <si>
    <t>Summe Anderes</t>
  </si>
  <si>
    <t>Finanzierungsplanung</t>
  </si>
  <si>
    <t>Kapitalbedarfsplanung</t>
  </si>
  <si>
    <t>Darlehen 1</t>
  </si>
  <si>
    <t>Darlehen 2</t>
  </si>
  <si>
    <t>Anderes, z.B. Crowdfunding</t>
  </si>
  <si>
    <t>Kreditoren</t>
  </si>
  <si>
    <t>Langfristige Finanzplanung</t>
  </si>
  <si>
    <t>Umsätze</t>
  </si>
  <si>
    <t>Sonstige Erträge</t>
  </si>
  <si>
    <t>Summe Erträge</t>
  </si>
  <si>
    <t>Aufwendungen</t>
  </si>
  <si>
    <t>Material</t>
  </si>
  <si>
    <t>Personal</t>
  </si>
  <si>
    <t>Sonstiger Aufwand</t>
  </si>
  <si>
    <t>Betriebsergebnis</t>
  </si>
  <si>
    <t>Zinsaufwand</t>
  </si>
  <si>
    <t>Neutrales Ergebnis</t>
  </si>
  <si>
    <t>Jahresüberschuss/-fehlbetrag</t>
  </si>
  <si>
    <t>Ertragssteuern</t>
  </si>
  <si>
    <t>Gewinn/-Verlust</t>
  </si>
  <si>
    <t>Weitere Auszahlungen</t>
  </si>
  <si>
    <t>Entnahmen</t>
  </si>
  <si>
    <t>Steuernachzahlungen</t>
  </si>
  <si>
    <t>Tilgungen</t>
  </si>
  <si>
    <t>Sonstige, z.B. Pachten, Lizenten</t>
  </si>
  <si>
    <t>Weitere Einzahlungen</t>
  </si>
  <si>
    <t>Darlehen</t>
  </si>
  <si>
    <t>Gesellschaftereinlagen</t>
  </si>
  <si>
    <t>Summe weitere Auszahlungen</t>
  </si>
  <si>
    <t>Summe weitere Einzahlungen</t>
  </si>
  <si>
    <t>Über-/Unterdeckung</t>
  </si>
  <si>
    <t>Sonstige, z.B. Steuererstattungen, Pachten</t>
  </si>
  <si>
    <t>Abschreibungen</t>
  </si>
  <si>
    <t xml:space="preserve">Cashflow i.e.S. </t>
  </si>
  <si>
    <t>Selektiv</t>
  </si>
  <si>
    <t>Kumuliert</t>
  </si>
  <si>
    <t>Plan</t>
  </si>
  <si>
    <t>Ist</t>
  </si>
  <si>
    <t>Abw.</t>
  </si>
  <si>
    <t>Umsatzsteuer-Zahllast</t>
  </si>
  <si>
    <t>A. Einzahlungen</t>
  </si>
  <si>
    <t>Vermögensverkäufe</t>
  </si>
  <si>
    <t>Summe Einzahlungen</t>
  </si>
  <si>
    <t>B. Auszahlungen</t>
  </si>
  <si>
    <t>Summe Kosten (ohne AfA)</t>
  </si>
  <si>
    <t>Schuldentilgung</t>
  </si>
  <si>
    <t>Zinszahlungen</t>
  </si>
  <si>
    <t>Summe Auszahlungen</t>
  </si>
  <si>
    <t>C. Deckungsmöglichkeiten</t>
  </si>
  <si>
    <t>Flüssige Mittel</t>
  </si>
  <si>
    <t>Andere Deckungsmöglichkeiten</t>
  </si>
  <si>
    <t>Summe flüssige Mittel</t>
  </si>
  <si>
    <t>Liquidität</t>
  </si>
  <si>
    <t>1 Quartal</t>
  </si>
  <si>
    <t>Liquiditätsplanung</t>
  </si>
  <si>
    <t>Januar</t>
  </si>
  <si>
    <t>Februar</t>
  </si>
  <si>
    <t>März</t>
  </si>
  <si>
    <t>Summe zahlungswirksamer Umsätze</t>
  </si>
  <si>
    <t>Sonstige Einzahlungen, z.B. Dividenden</t>
  </si>
  <si>
    <t>Sonstige Auszahlungen, z.B. Pachten</t>
  </si>
  <si>
    <r>
      <t>Überdeckung/</t>
    </r>
    <r>
      <rPr>
        <b/>
        <sz val="10"/>
        <color rgb="FFFF0000"/>
        <rFont val="Arial"/>
        <family val="2"/>
      </rPr>
      <t>Unterdeckung</t>
    </r>
  </si>
  <si>
    <t>Darlehensaufnahme</t>
  </si>
  <si>
    <t>Gesellschafterentnahmen</t>
  </si>
  <si>
    <t>Verfügbare Kreditlinie/Kontokorrent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</si>
</sst>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7" x14ac:knownFonts="1">
    <font>
      <sz val="10"/>
      <name val="Arial"/>
    </font>
    <font>
      <sz val="12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32">
    <xf numFmtId="0" fontId="0" fillId="0" borderId="0" xfId="0"/>
    <xf numFmtId="0" fontId="2" fillId="2" borderId="2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1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1" fillId="0" borderId="4" xfId="0" applyFont="1" applyBorder="1"/>
    <xf numFmtId="3" fontId="4" fillId="0" borderId="5" xfId="0" applyNumberFormat="1" applyFont="1" applyBorder="1"/>
    <xf numFmtId="3" fontId="1" fillId="0" borderId="5" xfId="0" applyNumberFormat="1" applyFont="1" applyBorder="1"/>
    <xf numFmtId="0" fontId="3" fillId="0" borderId="1" xfId="0" applyFont="1" applyBorder="1"/>
    <xf numFmtId="3" fontId="3" fillId="0" borderId="2" xfId="0" applyNumberFormat="1" applyFont="1" applyBorder="1"/>
    <xf numFmtId="3" fontId="1" fillId="0" borderId="2" xfId="0" applyNumberFormat="1" applyFont="1" applyBorder="1"/>
    <xf numFmtId="3" fontId="3" fillId="2" borderId="2" xfId="0" applyNumberFormat="1" applyFont="1" applyFill="1" applyBorder="1"/>
    <xf numFmtId="0" fontId="1" fillId="0" borderId="7" xfId="0" applyFont="1" applyBorder="1"/>
    <xf numFmtId="3" fontId="4" fillId="0" borderId="6" xfId="0" applyNumberFormat="1" applyFont="1" applyBorder="1"/>
    <xf numFmtId="3" fontId="1" fillId="0" borderId="6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3" borderId="1" xfId="0" applyFont="1" applyFill="1" applyBorder="1"/>
    <xf numFmtId="3" fontId="3" fillId="3" borderId="2" xfId="0" applyNumberFormat="1" applyFont="1" applyFill="1" applyBorder="1"/>
    <xf numFmtId="0" fontId="1" fillId="0" borderId="9" xfId="0" applyFont="1" applyBorder="1"/>
    <xf numFmtId="3" fontId="4" fillId="0" borderId="8" xfId="0" applyNumberFormat="1" applyFont="1" applyBorder="1"/>
    <xf numFmtId="3" fontId="3" fillId="0" borderId="8" xfId="0" applyNumberFormat="1" applyFont="1" applyBorder="1"/>
    <xf numFmtId="0" fontId="6" fillId="4" borderId="1" xfId="1" applyFont="1" applyFill="1" applyBorder="1"/>
    <xf numFmtId="0" fontId="7" fillId="4" borderId="3" xfId="1" applyFont="1" applyFill="1" applyBorder="1"/>
    <xf numFmtId="0" fontId="6" fillId="4" borderId="3" xfId="1" applyFont="1" applyFill="1" applyBorder="1"/>
    <xf numFmtId="14" fontId="8" fillId="4" borderId="3" xfId="1" applyNumberFormat="1" applyFont="1" applyFill="1" applyBorder="1"/>
    <xf numFmtId="0" fontId="7" fillId="0" borderId="0" xfId="1" applyFont="1"/>
    <xf numFmtId="0" fontId="6" fillId="5" borderId="2" xfId="1" applyFont="1" applyFill="1" applyBorder="1"/>
    <xf numFmtId="0" fontId="8" fillId="5" borderId="2" xfId="1" applyFont="1" applyFill="1" applyBorder="1"/>
    <xf numFmtId="0" fontId="9" fillId="0" borderId="5" xfId="1" applyFont="1" applyBorder="1"/>
    <xf numFmtId="164" fontId="9" fillId="0" borderId="5" xfId="1" applyNumberFormat="1" applyFont="1" applyBorder="1"/>
    <xf numFmtId="0" fontId="9" fillId="0" borderId="6" xfId="1" applyFont="1" applyBorder="1"/>
    <xf numFmtId="164" fontId="9" fillId="0" borderId="6" xfId="1" applyNumberFormat="1" applyFont="1" applyBorder="1"/>
    <xf numFmtId="164" fontId="6" fillId="5" borderId="2" xfId="1" applyNumberFormat="1" applyFont="1" applyFill="1" applyBorder="1"/>
    <xf numFmtId="0" fontId="7" fillId="5" borderId="2" xfId="1" applyFont="1" applyFill="1" applyBorder="1"/>
    <xf numFmtId="0" fontId="7" fillId="4" borderId="2" xfId="1" applyFont="1" applyFill="1" applyBorder="1"/>
    <xf numFmtId="164" fontId="6" fillId="4" borderId="2" xfId="1" applyNumberFormat="1" applyFont="1" applyFill="1" applyBorder="1"/>
    <xf numFmtId="0" fontId="3" fillId="2" borderId="1" xfId="0" applyFont="1" applyFill="1" applyBorder="1"/>
    <xf numFmtId="3" fontId="7" fillId="0" borderId="0" xfId="1" applyNumberFormat="1" applyFont="1"/>
    <xf numFmtId="164" fontId="6" fillId="0" borderId="5" xfId="1" applyNumberFormat="1" applyFont="1" applyBorder="1"/>
    <xf numFmtId="164" fontId="6" fillId="0" borderId="6" xfId="1" applyNumberFormat="1" applyFont="1" applyBorder="1"/>
    <xf numFmtId="164" fontId="7" fillId="0" borderId="0" xfId="1" applyNumberFormat="1" applyFont="1"/>
    <xf numFmtId="0" fontId="10" fillId="0" borderId="0" xfId="0" applyFont="1"/>
    <xf numFmtId="164" fontId="0" fillId="0" borderId="0" xfId="0" applyNumberFormat="1"/>
    <xf numFmtId="0" fontId="10" fillId="5" borderId="2" xfId="0" applyFont="1" applyFill="1" applyBorder="1"/>
    <xf numFmtId="0" fontId="0" fillId="0" borderId="2" xfId="0" applyBorder="1"/>
    <xf numFmtId="164" fontId="11" fillId="0" borderId="2" xfId="0" applyNumberFormat="1" applyFont="1" applyBorder="1"/>
    <xf numFmtId="164" fontId="10" fillId="0" borderId="2" xfId="0" applyNumberFormat="1" applyFont="1" applyBorder="1"/>
    <xf numFmtId="0" fontId="10" fillId="6" borderId="2" xfId="0" applyFont="1" applyFill="1" applyBorder="1"/>
    <xf numFmtId="164" fontId="10" fillId="6" borderId="2" xfId="0" applyNumberFormat="1" applyFont="1" applyFill="1" applyBorder="1"/>
    <xf numFmtId="0" fontId="10" fillId="0" borderId="2" xfId="0" applyFont="1" applyBorder="1"/>
    <xf numFmtId="164" fontId="0" fillId="0" borderId="2" xfId="0" applyNumberFormat="1" applyBorder="1"/>
    <xf numFmtId="0" fontId="5" fillId="0" borderId="2" xfId="0" applyFont="1" applyBorder="1"/>
    <xf numFmtId="164" fontId="10" fillId="0" borderId="2" xfId="0" applyNumberFormat="1" applyFont="1" applyFill="1" applyBorder="1"/>
    <xf numFmtId="164" fontId="5" fillId="0" borderId="2" xfId="0" applyNumberFormat="1" applyFont="1" applyFill="1" applyBorder="1"/>
    <xf numFmtId="0" fontId="5" fillId="0" borderId="2" xfId="0" applyFont="1" applyFill="1" applyBorder="1"/>
    <xf numFmtId="0" fontId="0" fillId="0" borderId="0" xfId="0" applyFill="1"/>
    <xf numFmtId="0" fontId="0" fillId="0" borderId="23" xfId="0" applyFill="1" applyBorder="1"/>
    <xf numFmtId="0" fontId="5" fillId="0" borderId="21" xfId="0" applyFont="1" applyFill="1" applyBorder="1"/>
    <xf numFmtId="0" fontId="5" fillId="0" borderId="22" xfId="0" applyFont="1" applyFill="1" applyBorder="1" applyProtection="1">
      <protection locked="0"/>
    </xf>
    <xf numFmtId="0" fontId="0" fillId="0" borderId="24" xfId="0" applyFill="1" applyBorder="1"/>
    <xf numFmtId="0" fontId="0" fillId="0" borderId="21" xfId="0" applyFill="1" applyBorder="1"/>
    <xf numFmtId="0" fontId="0" fillId="0" borderId="0" xfId="0" applyFill="1" applyBorder="1"/>
    <xf numFmtId="0" fontId="10" fillId="0" borderId="21" xfId="0" applyFont="1" applyFill="1" applyBorder="1"/>
    <xf numFmtId="0" fontId="15" fillId="0" borderId="0" xfId="0" applyFont="1" applyFill="1"/>
    <xf numFmtId="0" fontId="13" fillId="5" borderId="16" xfId="0" applyFont="1" applyFill="1" applyBorder="1"/>
    <xf numFmtId="0" fontId="13" fillId="5" borderId="17" xfId="0" applyFont="1" applyFill="1" applyBorder="1"/>
    <xf numFmtId="0" fontId="13" fillId="5" borderId="16" xfId="0" applyFont="1" applyFill="1" applyBorder="1" applyAlignment="1">
      <alignment horizontal="right"/>
    </xf>
    <xf numFmtId="0" fontId="13" fillId="5" borderId="18" xfId="0" applyFont="1" applyFill="1" applyBorder="1" applyAlignment="1">
      <alignment horizontal="right"/>
    </xf>
    <xf numFmtId="0" fontId="13" fillId="5" borderId="17" xfId="0" applyFont="1" applyFill="1" applyBorder="1" applyAlignment="1">
      <alignment horizontal="right"/>
    </xf>
    <xf numFmtId="0" fontId="10" fillId="6" borderId="25" xfId="0" applyFont="1" applyFill="1" applyBorder="1"/>
    <xf numFmtId="0" fontId="5" fillId="6" borderId="26" xfId="0" applyFont="1" applyFill="1" applyBorder="1" applyProtection="1">
      <protection locked="0"/>
    </xf>
    <xf numFmtId="0" fontId="0" fillId="0" borderId="22" xfId="0" applyFill="1" applyBorder="1"/>
    <xf numFmtId="0" fontId="0" fillId="0" borderId="4" xfId="0" applyFill="1" applyBorder="1"/>
    <xf numFmtId="0" fontId="13" fillId="5" borderId="10" xfId="0" applyFont="1" applyFill="1" applyBorder="1" applyAlignment="1">
      <alignment horizontal="right"/>
    </xf>
    <xf numFmtId="0" fontId="13" fillId="5" borderId="19" xfId="0" applyFont="1" applyFill="1" applyBorder="1" applyAlignment="1">
      <alignment horizontal="right"/>
    </xf>
    <xf numFmtId="0" fontId="13" fillId="5" borderId="20" xfId="0" applyFont="1" applyFill="1" applyBorder="1" applyAlignment="1">
      <alignment horizontal="right"/>
    </xf>
    <xf numFmtId="164" fontId="12" fillId="0" borderId="21" xfId="0" applyNumberFormat="1" applyFont="1" applyFill="1" applyBorder="1" applyProtection="1">
      <protection locked="0"/>
    </xf>
    <xf numFmtId="164" fontId="12" fillId="0" borderId="23" xfId="0" applyNumberFormat="1" applyFont="1" applyFill="1" applyBorder="1" applyProtection="1">
      <protection locked="0"/>
    </xf>
    <xf numFmtId="164" fontId="0" fillId="0" borderId="0" xfId="0" applyNumberFormat="1" applyFill="1" applyBorder="1" applyProtection="1">
      <protection hidden="1"/>
    </xf>
    <xf numFmtId="164" fontId="12" fillId="0" borderId="4" xfId="0" applyNumberFormat="1" applyFont="1" applyFill="1" applyBorder="1" applyProtection="1">
      <protection locked="0"/>
    </xf>
    <xf numFmtId="164" fontId="0" fillId="0" borderId="24" xfId="0" applyNumberFormat="1" applyFill="1" applyBorder="1" applyProtection="1">
      <protection hidden="1"/>
    </xf>
    <xf numFmtId="164" fontId="12" fillId="0" borderId="0" xfId="0" applyNumberFormat="1" applyFont="1" applyFill="1" applyBorder="1" applyProtection="1">
      <protection locked="0"/>
    </xf>
    <xf numFmtId="164" fontId="0" fillId="0" borderId="21" xfId="0" applyNumberFormat="1" applyFill="1" applyBorder="1" applyProtection="1">
      <protection hidden="1"/>
    </xf>
    <xf numFmtId="164" fontId="0" fillId="0" borderId="23" xfId="0" applyNumberFormat="1" applyFill="1" applyBorder="1" applyProtection="1">
      <protection hidden="1"/>
    </xf>
    <xf numFmtId="164" fontId="0" fillId="0" borderId="22" xfId="0" applyNumberFormat="1" applyFill="1" applyBorder="1" applyProtection="1">
      <protection hidden="1"/>
    </xf>
    <xf numFmtId="164" fontId="10" fillId="6" borderId="25" xfId="0" applyNumberFormat="1" applyFont="1" applyFill="1" applyBorder="1" applyProtection="1">
      <protection hidden="1"/>
    </xf>
    <xf numFmtId="164" fontId="10" fillId="6" borderId="28" xfId="0" applyNumberFormat="1" applyFont="1" applyFill="1" applyBorder="1" applyProtection="1">
      <protection hidden="1"/>
    </xf>
    <xf numFmtId="164" fontId="10" fillId="6" borderId="27" xfId="0" applyNumberFormat="1" applyFont="1" applyFill="1" applyBorder="1" applyProtection="1">
      <protection hidden="1"/>
    </xf>
    <xf numFmtId="164" fontId="10" fillId="6" borderId="34" xfId="0" applyNumberFormat="1" applyFont="1" applyFill="1" applyBorder="1" applyProtection="1">
      <protection hidden="1"/>
    </xf>
    <xf numFmtId="164" fontId="10" fillId="6" borderId="35" xfId="0" applyNumberFormat="1" applyFont="1" applyFill="1" applyBorder="1" applyProtection="1">
      <protection hidden="1"/>
    </xf>
    <xf numFmtId="164" fontId="10" fillId="6" borderId="26" xfId="0" applyNumberFormat="1" applyFont="1" applyFill="1" applyBorder="1" applyProtection="1">
      <protection hidden="1"/>
    </xf>
    <xf numFmtId="164" fontId="0" fillId="0" borderId="21" xfId="0" applyNumberFormat="1" applyFill="1" applyBorder="1"/>
    <xf numFmtId="164" fontId="0" fillId="0" borderId="23" xfId="0" applyNumberFormat="1" applyFill="1" applyBorder="1"/>
    <xf numFmtId="164" fontId="0" fillId="0" borderId="0" xfId="0" applyNumberFormat="1" applyFill="1" applyBorder="1"/>
    <xf numFmtId="164" fontId="0" fillId="0" borderId="4" xfId="0" applyNumberFormat="1" applyFill="1" applyBorder="1"/>
    <xf numFmtId="164" fontId="0" fillId="0" borderId="24" xfId="0" applyNumberFormat="1" applyFill="1" applyBorder="1"/>
    <xf numFmtId="164" fontId="0" fillId="0" borderId="22" xfId="0" applyNumberFormat="1" applyFill="1" applyBorder="1"/>
    <xf numFmtId="164" fontId="10" fillId="6" borderId="29" xfId="0" applyNumberFormat="1" applyFont="1" applyFill="1" applyBorder="1" applyProtection="1">
      <protection hidden="1"/>
    </xf>
    <xf numFmtId="164" fontId="10" fillId="0" borderId="21" xfId="0" applyNumberFormat="1" applyFont="1" applyFill="1" applyBorder="1"/>
    <xf numFmtId="164" fontId="10" fillId="0" borderId="23" xfId="0" applyNumberFormat="1" applyFont="1" applyFill="1" applyBorder="1"/>
    <xf numFmtId="164" fontId="10" fillId="0" borderId="4" xfId="0" applyNumberFormat="1" applyFont="1" applyFill="1" applyBorder="1"/>
    <xf numFmtId="164" fontId="10" fillId="0" borderId="0" xfId="0" applyNumberFormat="1" applyFont="1" applyFill="1" applyBorder="1"/>
    <xf numFmtId="0" fontId="10" fillId="5" borderId="30" xfId="0" applyFont="1" applyFill="1" applyBorder="1"/>
    <xf numFmtId="0" fontId="5" fillId="5" borderId="31" xfId="0" applyFont="1" applyFill="1" applyBorder="1" applyProtection="1">
      <protection locked="0"/>
    </xf>
    <xf numFmtId="164" fontId="10" fillId="5" borderId="30" xfId="0" applyNumberFormat="1" applyFont="1" applyFill="1" applyBorder="1" applyProtection="1">
      <protection hidden="1"/>
    </xf>
    <xf numFmtId="164" fontId="10" fillId="5" borderId="32" xfId="0" applyNumberFormat="1" applyFont="1" applyFill="1" applyBorder="1" applyProtection="1">
      <protection hidden="1"/>
    </xf>
    <xf numFmtId="164" fontId="10" fillId="5" borderId="33" xfId="0" applyNumberFormat="1" applyFont="1" applyFill="1" applyBorder="1" applyProtection="1">
      <protection hidden="1"/>
    </xf>
    <xf numFmtId="164" fontId="10" fillId="5" borderId="36" xfId="0" applyNumberFormat="1" applyFont="1" applyFill="1" applyBorder="1" applyProtection="1">
      <protection hidden="1"/>
    </xf>
    <xf numFmtId="164" fontId="10" fillId="5" borderId="37" xfId="0" applyNumberFormat="1" applyFont="1" applyFill="1" applyBorder="1" applyProtection="1">
      <protection hidden="1"/>
    </xf>
    <xf numFmtId="164" fontId="10" fillId="5" borderId="31" xfId="0" applyNumberFormat="1" applyFont="1" applyFill="1" applyBorder="1" applyProtection="1">
      <protection hidden="1"/>
    </xf>
    <xf numFmtId="0" fontId="0" fillId="5" borderId="31" xfId="0" applyFill="1" applyBorder="1" applyProtection="1">
      <protection locked="0"/>
    </xf>
    <xf numFmtId="0" fontId="10" fillId="5" borderId="16" xfId="0" applyFont="1" applyFill="1" applyBorder="1"/>
    <xf numFmtId="0" fontId="0" fillId="5" borderId="17" xfId="0" applyFill="1" applyBorder="1" applyProtection="1">
      <protection locked="0"/>
    </xf>
    <xf numFmtId="164" fontId="10" fillId="5" borderId="16" xfId="0" applyNumberFormat="1" applyFont="1" applyFill="1" applyBorder="1" applyProtection="1">
      <protection hidden="1"/>
    </xf>
    <xf numFmtId="164" fontId="10" fillId="5" borderId="18" xfId="0" applyNumberFormat="1" applyFont="1" applyFill="1" applyBorder="1" applyProtection="1">
      <protection hidden="1"/>
    </xf>
    <xf numFmtId="164" fontId="10" fillId="5" borderId="10" xfId="0" applyNumberFormat="1" applyFont="1" applyFill="1" applyBorder="1" applyProtection="1">
      <protection hidden="1"/>
    </xf>
    <xf numFmtId="164" fontId="10" fillId="5" borderId="19" xfId="0" applyNumberFormat="1" applyFont="1" applyFill="1" applyBorder="1" applyProtection="1">
      <protection hidden="1"/>
    </xf>
    <xf numFmtId="164" fontId="10" fillId="5" borderId="20" xfId="0" applyNumberFormat="1" applyFont="1" applyFill="1" applyBorder="1" applyProtection="1">
      <protection hidden="1"/>
    </xf>
    <xf numFmtId="164" fontId="10" fillId="5" borderId="17" xfId="0" applyNumberFormat="1" applyFont="1" applyFill="1" applyBorder="1" applyProtection="1">
      <protection hidden="1"/>
    </xf>
    <xf numFmtId="0" fontId="8" fillId="0" borderId="5" xfId="1" applyFont="1" applyBorder="1" applyAlignment="1">
      <alignment vertical="top" wrapText="1"/>
    </xf>
    <xf numFmtId="0" fontId="5" fillId="0" borderId="5" xfId="1" applyBorder="1" applyAlignment="1">
      <alignment vertical="top" wrapText="1"/>
    </xf>
    <xf numFmtId="0" fontId="14" fillId="5" borderId="11" xfId="0" applyFont="1" applyFill="1" applyBorder="1" applyAlignment="1">
      <alignment horizontal="left"/>
    </xf>
    <xf numFmtId="0" fontId="14" fillId="5" borderId="12" xfId="0" applyFont="1" applyFill="1" applyBorder="1" applyAlignment="1">
      <alignment horizontal="left"/>
    </xf>
    <xf numFmtId="0" fontId="14" fillId="5" borderId="1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9FFF2C36-6794-4872-AE03-E20B948E7828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6E99-CA73-4D73-8B1A-0E4120478D29}">
  <dimension ref="A1:G25"/>
  <sheetViews>
    <sheetView showGridLines="0" tabSelected="1" zoomScale="130" zoomScaleNormal="130" workbookViewId="0">
      <selection activeCell="B19" sqref="B19"/>
    </sheetView>
  </sheetViews>
  <sheetFormatPr baseColWidth="10" defaultColWidth="11.42578125" defaultRowHeight="15" x14ac:dyDescent="0.2"/>
  <cols>
    <col min="1" max="1" width="45.42578125" style="4" bestFit="1" customWidth="1"/>
    <col min="2" max="6" width="11.42578125" style="4"/>
    <col min="7" max="7" width="12.7109375" style="4" bestFit="1" customWidth="1"/>
    <col min="8" max="16384" width="11.42578125" style="4"/>
  </cols>
  <sheetData>
    <row r="1" spans="1:7" ht="15.75" x14ac:dyDescent="0.25">
      <c r="A1" s="40" t="s">
        <v>46</v>
      </c>
      <c r="B1" s="1">
        <v>2022</v>
      </c>
      <c r="C1" s="2">
        <f>+B1+1</f>
        <v>2023</v>
      </c>
      <c r="D1" s="3">
        <f>+C1+1</f>
        <v>2024</v>
      </c>
      <c r="E1" s="2">
        <f>+D1+1</f>
        <v>2025</v>
      </c>
      <c r="F1" s="3">
        <f>+E1+1</f>
        <v>2026</v>
      </c>
      <c r="G1" s="3" t="s">
        <v>0</v>
      </c>
    </row>
    <row r="2" spans="1:7" ht="15.75" x14ac:dyDescent="0.25">
      <c r="A2" s="5" t="s">
        <v>1</v>
      </c>
      <c r="B2" s="6"/>
      <c r="C2" s="7"/>
      <c r="D2" s="6"/>
      <c r="E2" s="7"/>
      <c r="F2" s="6"/>
      <c r="G2" s="6"/>
    </row>
    <row r="3" spans="1:7" ht="15.75" x14ac:dyDescent="0.25">
      <c r="A3" s="8" t="s">
        <v>2</v>
      </c>
      <c r="B3" s="9">
        <v>150000</v>
      </c>
      <c r="C3" s="9">
        <v>180000</v>
      </c>
      <c r="D3" s="9">
        <v>0</v>
      </c>
      <c r="E3" s="9">
        <v>250000</v>
      </c>
      <c r="F3" s="9">
        <v>120000</v>
      </c>
      <c r="G3" s="18">
        <f>SUM(B3:F3)</f>
        <v>700000</v>
      </c>
    </row>
    <row r="4" spans="1:7" ht="15.75" x14ac:dyDescent="0.25">
      <c r="A4" s="15" t="s">
        <v>16</v>
      </c>
      <c r="B4" s="16">
        <v>15000</v>
      </c>
      <c r="C4" s="16">
        <v>20000</v>
      </c>
      <c r="D4" s="16">
        <v>10000</v>
      </c>
      <c r="E4" s="16">
        <v>25000</v>
      </c>
      <c r="F4" s="16">
        <v>30000</v>
      </c>
      <c r="G4" s="19">
        <f>SUM(B4:F4)</f>
        <v>100000</v>
      </c>
    </row>
    <row r="5" spans="1:7" ht="15.75" x14ac:dyDescent="0.25">
      <c r="A5" s="15" t="s">
        <v>17</v>
      </c>
      <c r="B5" s="16">
        <v>60000</v>
      </c>
      <c r="C5" s="16">
        <v>40000</v>
      </c>
      <c r="D5" s="16">
        <v>40000</v>
      </c>
      <c r="E5" s="16">
        <v>30000</v>
      </c>
      <c r="F5" s="16">
        <v>30000</v>
      </c>
      <c r="G5" s="19">
        <f t="shared" ref="G5:G7" si="0">SUM(B5:F5)</f>
        <v>200000</v>
      </c>
    </row>
    <row r="6" spans="1:7" ht="15.75" x14ac:dyDescent="0.25">
      <c r="A6" s="15" t="s">
        <v>3</v>
      </c>
      <c r="B6" s="16">
        <v>90000</v>
      </c>
      <c r="C6" s="16">
        <v>0</v>
      </c>
      <c r="D6" s="16">
        <v>105000</v>
      </c>
      <c r="E6" s="16">
        <v>0</v>
      </c>
      <c r="F6" s="16">
        <v>125000</v>
      </c>
      <c r="G6" s="19">
        <f t="shared" si="0"/>
        <v>320000</v>
      </c>
    </row>
    <row r="7" spans="1:7" ht="15.75" x14ac:dyDescent="0.25">
      <c r="A7" s="8" t="s">
        <v>18</v>
      </c>
      <c r="B7" s="9">
        <v>10000</v>
      </c>
      <c r="C7" s="9">
        <v>15000</v>
      </c>
      <c r="D7" s="9">
        <v>20000</v>
      </c>
      <c r="E7" s="9">
        <v>20000</v>
      </c>
      <c r="F7" s="9">
        <v>15000</v>
      </c>
      <c r="G7" s="19">
        <f t="shared" si="0"/>
        <v>80000</v>
      </c>
    </row>
    <row r="8" spans="1:7" ht="15.75" x14ac:dyDescent="0.25">
      <c r="A8" s="20" t="s">
        <v>4</v>
      </c>
      <c r="B8" s="21">
        <f>SUM(B3:B7)</f>
        <v>325000</v>
      </c>
      <c r="C8" s="21">
        <f>SUM(C3:C7)</f>
        <v>255000</v>
      </c>
      <c r="D8" s="21">
        <f>SUM(D3:D7)</f>
        <v>175000</v>
      </c>
      <c r="E8" s="21">
        <f>SUM(E3:E7)</f>
        <v>325000</v>
      </c>
      <c r="F8" s="21">
        <f>SUM(F3:F7)</f>
        <v>320000</v>
      </c>
      <c r="G8" s="21">
        <f t="shared" ref="G8:G24" si="1">SUM(B8:F8)</f>
        <v>1400000</v>
      </c>
    </row>
    <row r="9" spans="1:7" ht="15.75" x14ac:dyDescent="0.25">
      <c r="A9" s="11"/>
      <c r="B9" s="12"/>
      <c r="C9" s="12"/>
      <c r="D9" s="12"/>
      <c r="E9" s="12"/>
      <c r="F9" s="12"/>
      <c r="G9" s="10"/>
    </row>
    <row r="10" spans="1:7" ht="15.75" x14ac:dyDescent="0.25">
      <c r="A10" s="11" t="s">
        <v>5</v>
      </c>
      <c r="B10" s="13"/>
      <c r="C10" s="13"/>
      <c r="D10" s="13"/>
      <c r="E10" s="13"/>
      <c r="F10" s="13"/>
      <c r="G10" s="13"/>
    </row>
    <row r="11" spans="1:7" ht="15.75" x14ac:dyDescent="0.25">
      <c r="A11" s="22" t="s">
        <v>6</v>
      </c>
      <c r="B11" s="23">
        <v>150000</v>
      </c>
      <c r="C11" s="23">
        <v>180000</v>
      </c>
      <c r="D11" s="23">
        <v>200000</v>
      </c>
      <c r="E11" s="23">
        <v>210000</v>
      </c>
      <c r="F11" s="23">
        <v>220000</v>
      </c>
      <c r="G11" s="24">
        <f t="shared" si="1"/>
        <v>960000</v>
      </c>
    </row>
    <row r="12" spans="1:7" ht="15.75" x14ac:dyDescent="0.25">
      <c r="A12" s="8" t="s">
        <v>7</v>
      </c>
      <c r="B12" s="9">
        <v>90000</v>
      </c>
      <c r="C12" s="9">
        <v>100000</v>
      </c>
      <c r="D12" s="9">
        <v>110000</v>
      </c>
      <c r="E12" s="9">
        <v>120000</v>
      </c>
      <c r="F12" s="9">
        <v>140000</v>
      </c>
      <c r="G12" s="18">
        <f t="shared" si="1"/>
        <v>560000</v>
      </c>
    </row>
    <row r="13" spans="1:7" ht="15.75" x14ac:dyDescent="0.25">
      <c r="A13" s="20" t="s">
        <v>8</v>
      </c>
      <c r="B13" s="21">
        <f>+B12+B11</f>
        <v>240000</v>
      </c>
      <c r="C13" s="21">
        <f>+C12+C11</f>
        <v>280000</v>
      </c>
      <c r="D13" s="21">
        <f>+D12+D11</f>
        <v>310000</v>
      </c>
      <c r="E13" s="21">
        <f>+E12+E11</f>
        <v>330000</v>
      </c>
      <c r="F13" s="21">
        <f>+F12+F11</f>
        <v>360000</v>
      </c>
      <c r="G13" s="21">
        <f t="shared" si="1"/>
        <v>1520000</v>
      </c>
    </row>
    <row r="14" spans="1:7" ht="15.75" x14ac:dyDescent="0.25">
      <c r="A14" s="11"/>
      <c r="B14" s="12"/>
      <c r="C14" s="12"/>
      <c r="D14" s="12"/>
      <c r="E14" s="12"/>
      <c r="F14" s="12"/>
      <c r="G14" s="10"/>
    </row>
    <row r="15" spans="1:7" ht="15.75" x14ac:dyDescent="0.25">
      <c r="A15" s="11" t="s">
        <v>9</v>
      </c>
      <c r="B15" s="13"/>
      <c r="C15" s="13"/>
      <c r="D15" s="13"/>
      <c r="E15" s="13"/>
      <c r="F15" s="13"/>
      <c r="G15" s="13"/>
    </row>
    <row r="16" spans="1:7" x14ac:dyDescent="0.2">
      <c r="A16" s="8" t="s">
        <v>19</v>
      </c>
      <c r="B16" s="9">
        <v>30000</v>
      </c>
      <c r="C16" s="9">
        <v>40000</v>
      </c>
      <c r="D16" s="9">
        <v>50000</v>
      </c>
      <c r="E16" s="9">
        <v>285000</v>
      </c>
      <c r="F16" s="9">
        <v>220000</v>
      </c>
      <c r="G16" s="10">
        <f t="shared" si="1"/>
        <v>625000</v>
      </c>
    </row>
    <row r="17" spans="1:7" ht="15.75" x14ac:dyDescent="0.25">
      <c r="A17" s="20" t="s">
        <v>10</v>
      </c>
      <c r="B17" s="21">
        <f>+B16</f>
        <v>30000</v>
      </c>
      <c r="C17" s="21">
        <f>+C16</f>
        <v>40000</v>
      </c>
      <c r="D17" s="21">
        <f>+D16</f>
        <v>50000</v>
      </c>
      <c r="E17" s="21">
        <f>+E16</f>
        <v>285000</v>
      </c>
      <c r="F17" s="21">
        <f>+F16</f>
        <v>220000</v>
      </c>
      <c r="G17" s="21">
        <f t="shared" si="1"/>
        <v>625000</v>
      </c>
    </row>
    <row r="18" spans="1:7" ht="15.75" x14ac:dyDescent="0.25">
      <c r="A18" s="11"/>
      <c r="B18" s="12"/>
      <c r="C18" s="12"/>
      <c r="D18" s="12"/>
      <c r="E18" s="12"/>
      <c r="F18" s="12"/>
      <c r="G18" s="10"/>
    </row>
    <row r="19" spans="1:7" ht="15.75" x14ac:dyDescent="0.25">
      <c r="A19" s="11" t="s">
        <v>11</v>
      </c>
      <c r="B19" s="13"/>
      <c r="C19" s="13"/>
      <c r="D19" s="13"/>
      <c r="E19" s="13"/>
      <c r="F19" s="13"/>
      <c r="G19" s="13"/>
    </row>
    <row r="20" spans="1:7" x14ac:dyDescent="0.2">
      <c r="A20" s="8" t="s">
        <v>12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10">
        <f t="shared" si="1"/>
        <v>0</v>
      </c>
    </row>
    <row r="21" spans="1:7" x14ac:dyDescent="0.2">
      <c r="A21" s="15" t="s">
        <v>13</v>
      </c>
      <c r="B21" s="16">
        <v>50000</v>
      </c>
      <c r="C21" s="16">
        <v>0</v>
      </c>
      <c r="D21" s="16">
        <v>0</v>
      </c>
      <c r="E21" s="16">
        <v>0</v>
      </c>
      <c r="F21" s="16">
        <v>0</v>
      </c>
      <c r="G21" s="17">
        <f t="shared" si="1"/>
        <v>50000</v>
      </c>
    </row>
    <row r="22" spans="1:7" x14ac:dyDescent="0.2">
      <c r="A22" s="15" t="s">
        <v>21</v>
      </c>
      <c r="B22" s="16">
        <v>0</v>
      </c>
      <c r="C22" s="16">
        <v>0</v>
      </c>
      <c r="D22" s="16">
        <v>690000</v>
      </c>
      <c r="E22" s="16">
        <v>0</v>
      </c>
      <c r="F22" s="16">
        <v>0</v>
      </c>
      <c r="G22" s="17">
        <f t="shared" si="1"/>
        <v>690000</v>
      </c>
    </row>
    <row r="23" spans="1:7" x14ac:dyDescent="0.2">
      <c r="A23" s="8" t="s">
        <v>20</v>
      </c>
      <c r="B23" s="9">
        <v>60000</v>
      </c>
      <c r="C23" s="9">
        <v>60000</v>
      </c>
      <c r="D23" s="9">
        <v>60000</v>
      </c>
      <c r="E23" s="9">
        <v>60000</v>
      </c>
      <c r="F23" s="9">
        <v>60000</v>
      </c>
      <c r="G23" s="10">
        <f t="shared" si="1"/>
        <v>300000</v>
      </c>
    </row>
    <row r="24" spans="1:7" ht="15.75" x14ac:dyDescent="0.25">
      <c r="A24" s="11" t="s">
        <v>14</v>
      </c>
      <c r="B24" s="12">
        <f>SUM(B20:B23)</f>
        <v>110000</v>
      </c>
      <c r="C24" s="12">
        <f t="shared" ref="C24:F24" si="2">SUM(C20:C23)</f>
        <v>60000</v>
      </c>
      <c r="D24" s="12">
        <f t="shared" si="2"/>
        <v>750000</v>
      </c>
      <c r="E24" s="12">
        <f t="shared" si="2"/>
        <v>60000</v>
      </c>
      <c r="F24" s="12">
        <f t="shared" si="2"/>
        <v>60000</v>
      </c>
      <c r="G24" s="12">
        <f t="shared" si="1"/>
        <v>1040000</v>
      </c>
    </row>
    <row r="25" spans="1:7" ht="15.75" x14ac:dyDescent="0.25">
      <c r="A25" s="3" t="s">
        <v>15</v>
      </c>
      <c r="B25" s="14">
        <f>+B8+B13+B17+B24</f>
        <v>705000</v>
      </c>
      <c r="C25" s="14">
        <f>+C8+C13+C17+C24</f>
        <v>635000</v>
      </c>
      <c r="D25" s="14">
        <f>+D8+D13+D17+D24</f>
        <v>1285000</v>
      </c>
      <c r="E25" s="14">
        <f>+E8+E13+E17+E24</f>
        <v>1000000</v>
      </c>
      <c r="F25" s="14">
        <f>+F8+F13+F17+F24</f>
        <v>960000</v>
      </c>
      <c r="G25" s="14">
        <f>SUM(B25:F25)</f>
        <v>4585000</v>
      </c>
    </row>
  </sheetData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EF2E0-E43F-454A-BF14-A436108F6153}">
  <sheetPr>
    <pageSetUpPr fitToPage="1"/>
  </sheetPr>
  <dimension ref="A1:H38"/>
  <sheetViews>
    <sheetView showGridLines="0" zoomScale="130" zoomScaleNormal="130" workbookViewId="0"/>
  </sheetViews>
  <sheetFormatPr baseColWidth="10" defaultColWidth="11.42578125" defaultRowHeight="14.25" x14ac:dyDescent="0.2"/>
  <cols>
    <col min="1" max="1" width="29.140625" style="29" customWidth="1"/>
    <col min="2" max="2" width="18.140625" style="29" bestFit="1" customWidth="1"/>
    <col min="3" max="6" width="11.140625" style="29" customWidth="1"/>
    <col min="7" max="7" width="10.7109375" style="29" customWidth="1"/>
    <col min="8" max="8" width="11.140625" style="29" bestFit="1" customWidth="1"/>
    <col min="9" max="16384" width="11.42578125" style="29"/>
  </cols>
  <sheetData>
    <row r="1" spans="1:8" ht="15" x14ac:dyDescent="0.25">
      <c r="A1" s="25" t="s">
        <v>45</v>
      </c>
      <c r="B1" s="26"/>
      <c r="C1" s="27"/>
      <c r="D1" s="27"/>
      <c r="E1" s="27"/>
      <c r="F1" s="27"/>
      <c r="G1" s="28"/>
      <c r="H1" s="28"/>
    </row>
    <row r="2" spans="1:8" ht="15" x14ac:dyDescent="0.25">
      <c r="A2" s="30"/>
      <c r="B2" s="30" t="s">
        <v>22</v>
      </c>
      <c r="C2" s="31">
        <f>+Kaptialbedarfsplan!B1</f>
        <v>2022</v>
      </c>
      <c r="D2" s="30">
        <f>+C2+1</f>
        <v>2023</v>
      </c>
      <c r="E2" s="30">
        <f t="shared" ref="E2:G2" si="0">+D2+1</f>
        <v>2024</v>
      </c>
      <c r="F2" s="30">
        <f t="shared" si="0"/>
        <v>2025</v>
      </c>
      <c r="G2" s="30">
        <f t="shared" si="0"/>
        <v>2026</v>
      </c>
      <c r="H2" s="30" t="s">
        <v>0</v>
      </c>
    </row>
    <row r="3" spans="1:8" ht="15" x14ac:dyDescent="0.25">
      <c r="A3" s="123" t="s">
        <v>23</v>
      </c>
      <c r="B3" s="32" t="s">
        <v>24</v>
      </c>
      <c r="C3" s="33">
        <v>250000</v>
      </c>
      <c r="D3" s="33">
        <v>270000</v>
      </c>
      <c r="E3" s="33">
        <v>325000</v>
      </c>
      <c r="F3" s="33">
        <v>330000</v>
      </c>
      <c r="G3" s="33">
        <v>340000</v>
      </c>
      <c r="H3" s="42">
        <f>SUM(C3:G3)</f>
        <v>1515000</v>
      </c>
    </row>
    <row r="4" spans="1:8" ht="15" x14ac:dyDescent="0.25">
      <c r="A4" s="124"/>
      <c r="B4" s="34" t="s">
        <v>25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43">
        <f t="shared" ref="H4:H30" si="1">SUM(C4:G4)</f>
        <v>0</v>
      </c>
    </row>
    <row r="5" spans="1:8" ht="15" x14ac:dyDescent="0.25">
      <c r="A5" s="124"/>
      <c r="B5" s="34" t="s">
        <v>26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43">
        <f t="shared" si="1"/>
        <v>0</v>
      </c>
    </row>
    <row r="6" spans="1:8" ht="15" x14ac:dyDescent="0.25">
      <c r="A6" s="30" t="s">
        <v>27</v>
      </c>
      <c r="B6" s="30"/>
      <c r="C6" s="36">
        <f>SUM(C3:C5)</f>
        <v>250000</v>
      </c>
      <c r="D6" s="36">
        <f t="shared" ref="D6:G6" si="2">SUM(D3:D5)</f>
        <v>270000</v>
      </c>
      <c r="E6" s="36">
        <f t="shared" si="2"/>
        <v>325000</v>
      </c>
      <c r="F6" s="36">
        <f t="shared" si="2"/>
        <v>330000</v>
      </c>
      <c r="G6" s="36">
        <f t="shared" si="2"/>
        <v>340000</v>
      </c>
      <c r="H6" s="36">
        <f t="shared" si="1"/>
        <v>1515000</v>
      </c>
    </row>
    <row r="7" spans="1:8" ht="15" x14ac:dyDescent="0.25">
      <c r="A7" s="123" t="s">
        <v>28</v>
      </c>
      <c r="B7" s="32" t="s">
        <v>47</v>
      </c>
      <c r="C7" s="33">
        <v>350000</v>
      </c>
      <c r="D7" s="33">
        <v>270000</v>
      </c>
      <c r="E7" s="33">
        <v>525000</v>
      </c>
      <c r="F7" s="33">
        <v>310000</v>
      </c>
      <c r="G7" s="33">
        <v>295000</v>
      </c>
      <c r="H7" s="42">
        <f t="shared" si="1"/>
        <v>1750000</v>
      </c>
    </row>
    <row r="8" spans="1:8" ht="15" x14ac:dyDescent="0.25">
      <c r="A8" s="124"/>
      <c r="B8" s="34" t="s">
        <v>48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43">
        <f t="shared" si="1"/>
        <v>0</v>
      </c>
    </row>
    <row r="9" spans="1:8" ht="15" x14ac:dyDescent="0.25">
      <c r="A9" s="124"/>
      <c r="B9" s="34" t="s">
        <v>50</v>
      </c>
      <c r="C9" s="35">
        <v>105000</v>
      </c>
      <c r="D9" s="35">
        <v>95000</v>
      </c>
      <c r="E9" s="35">
        <v>145000</v>
      </c>
      <c r="F9" s="35">
        <v>140000</v>
      </c>
      <c r="G9" s="35">
        <v>175000</v>
      </c>
      <c r="H9" s="43">
        <f t="shared" si="1"/>
        <v>660000</v>
      </c>
    </row>
    <row r="10" spans="1:8" ht="15" x14ac:dyDescent="0.25">
      <c r="A10" s="30" t="s">
        <v>32</v>
      </c>
      <c r="B10" s="37"/>
      <c r="C10" s="36">
        <f>SUM(C7:C9)</f>
        <v>455000</v>
      </c>
      <c r="D10" s="36">
        <f t="shared" ref="D10:G10" si="3">SUM(D7:D9)</f>
        <v>365000</v>
      </c>
      <c r="E10" s="36">
        <f t="shared" si="3"/>
        <v>670000</v>
      </c>
      <c r="F10" s="36">
        <f t="shared" si="3"/>
        <v>450000</v>
      </c>
      <c r="G10" s="36">
        <f t="shared" si="3"/>
        <v>470000</v>
      </c>
      <c r="H10" s="36">
        <f t="shared" si="1"/>
        <v>2410000</v>
      </c>
    </row>
    <row r="11" spans="1:8" ht="14.25" customHeight="1" x14ac:dyDescent="0.25">
      <c r="A11" s="123" t="s">
        <v>33</v>
      </c>
      <c r="B11" s="32" t="s">
        <v>29</v>
      </c>
      <c r="C11" s="33">
        <v>0</v>
      </c>
      <c r="D11" s="33">
        <v>0</v>
      </c>
      <c r="E11" s="33">
        <v>200000</v>
      </c>
      <c r="F11" s="33">
        <v>150000</v>
      </c>
      <c r="G11" s="33">
        <v>100000</v>
      </c>
      <c r="H11" s="42">
        <f t="shared" si="1"/>
        <v>450000</v>
      </c>
    </row>
    <row r="12" spans="1:8" ht="15" x14ac:dyDescent="0.25">
      <c r="A12" s="124"/>
      <c r="B12" s="34" t="s">
        <v>30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43">
        <f t="shared" si="1"/>
        <v>0</v>
      </c>
    </row>
    <row r="13" spans="1:8" ht="15" x14ac:dyDescent="0.25">
      <c r="A13" s="124"/>
      <c r="B13" s="32" t="s">
        <v>31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42">
        <f t="shared" si="1"/>
        <v>0</v>
      </c>
    </row>
    <row r="14" spans="1:8" ht="15" x14ac:dyDescent="0.25">
      <c r="A14" s="30" t="s">
        <v>34</v>
      </c>
      <c r="B14" s="37"/>
      <c r="C14" s="36">
        <f>SUM(C11:C13)</f>
        <v>0</v>
      </c>
      <c r="D14" s="36">
        <f t="shared" ref="D14:G14" si="4">SUM(D11:D13)</f>
        <v>0</v>
      </c>
      <c r="E14" s="36">
        <f t="shared" si="4"/>
        <v>200000</v>
      </c>
      <c r="F14" s="36">
        <f t="shared" si="4"/>
        <v>150000</v>
      </c>
      <c r="G14" s="36">
        <f t="shared" si="4"/>
        <v>100000</v>
      </c>
      <c r="H14" s="36">
        <f t="shared" si="1"/>
        <v>450000</v>
      </c>
    </row>
    <row r="15" spans="1:8" ht="15" x14ac:dyDescent="0.25">
      <c r="A15" s="123" t="s">
        <v>35</v>
      </c>
      <c r="B15" s="32" t="s">
        <v>36</v>
      </c>
      <c r="C15" s="33">
        <v>0</v>
      </c>
      <c r="D15" s="33">
        <v>0</v>
      </c>
      <c r="E15" s="33">
        <v>90000</v>
      </c>
      <c r="F15" s="33">
        <v>70000</v>
      </c>
      <c r="G15" s="33">
        <v>50000</v>
      </c>
      <c r="H15" s="42">
        <f t="shared" si="1"/>
        <v>210000</v>
      </c>
    </row>
    <row r="16" spans="1:8" ht="15" x14ac:dyDescent="0.25">
      <c r="A16" s="124"/>
      <c r="B16" s="34" t="s">
        <v>37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43">
        <f t="shared" si="1"/>
        <v>0</v>
      </c>
    </row>
    <row r="17" spans="1:8" ht="15" x14ac:dyDescent="0.25">
      <c r="A17" s="124"/>
      <c r="B17" s="34" t="s">
        <v>38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43">
        <f t="shared" si="1"/>
        <v>0</v>
      </c>
    </row>
    <row r="18" spans="1:8" ht="15" x14ac:dyDescent="0.25">
      <c r="A18" s="30" t="s">
        <v>39</v>
      </c>
      <c r="B18" s="37"/>
      <c r="C18" s="36">
        <f>SUM(C15:C17)</f>
        <v>0</v>
      </c>
      <c r="D18" s="36">
        <f>SUM(D15:D17)</f>
        <v>0</v>
      </c>
      <c r="E18" s="36">
        <f>SUM(E15:E17)</f>
        <v>90000</v>
      </c>
      <c r="F18" s="36">
        <f>SUM(F15:F17)</f>
        <v>70000</v>
      </c>
      <c r="G18" s="36">
        <f>SUM(G15:G17)</f>
        <v>50000</v>
      </c>
      <c r="H18" s="36">
        <f t="shared" si="1"/>
        <v>210000</v>
      </c>
    </row>
    <row r="19" spans="1:8" ht="14.25" customHeight="1" x14ac:dyDescent="0.25">
      <c r="A19" s="123" t="s">
        <v>40</v>
      </c>
      <c r="B19" s="32" t="s">
        <v>36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42">
        <f t="shared" si="1"/>
        <v>0</v>
      </c>
    </row>
    <row r="20" spans="1:8" ht="15" x14ac:dyDescent="0.25">
      <c r="A20" s="124"/>
      <c r="B20" s="34" t="s">
        <v>37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43">
        <f t="shared" si="1"/>
        <v>0</v>
      </c>
    </row>
    <row r="21" spans="1:8" ht="15" x14ac:dyDescent="0.25">
      <c r="A21" s="124"/>
      <c r="B21" s="34" t="s">
        <v>38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43">
        <f t="shared" si="1"/>
        <v>0</v>
      </c>
    </row>
    <row r="22" spans="1:8" ht="15" x14ac:dyDescent="0.25">
      <c r="A22" s="30" t="s">
        <v>41</v>
      </c>
      <c r="B22" s="37"/>
      <c r="C22" s="36">
        <f>SUM(C19:C21)</f>
        <v>0</v>
      </c>
      <c r="D22" s="36">
        <f>SUM(D19:D21)</f>
        <v>0</v>
      </c>
      <c r="E22" s="36">
        <f>SUM(E19:E21)</f>
        <v>0</v>
      </c>
      <c r="F22" s="36">
        <f>SUM(F19:F21)</f>
        <v>0</v>
      </c>
      <c r="G22" s="36">
        <f>SUM(G19:G21)</f>
        <v>0</v>
      </c>
      <c r="H22" s="36">
        <f t="shared" si="1"/>
        <v>0</v>
      </c>
    </row>
    <row r="23" spans="1:8" ht="14.25" customHeight="1" x14ac:dyDescent="0.25">
      <c r="A23" s="123" t="s">
        <v>42</v>
      </c>
      <c r="B23" s="32" t="s">
        <v>36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42">
        <f t="shared" si="1"/>
        <v>0</v>
      </c>
    </row>
    <row r="24" spans="1:8" ht="15" x14ac:dyDescent="0.25">
      <c r="A24" s="124"/>
      <c r="B24" s="34" t="s">
        <v>37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43">
        <f t="shared" si="1"/>
        <v>0</v>
      </c>
    </row>
    <row r="25" spans="1:8" ht="15" x14ac:dyDescent="0.25">
      <c r="A25" s="124"/>
      <c r="B25" s="34" t="s">
        <v>38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3">
        <f t="shared" si="1"/>
        <v>0</v>
      </c>
    </row>
    <row r="26" spans="1:8" ht="15" x14ac:dyDescent="0.25">
      <c r="A26" s="30" t="s">
        <v>43</v>
      </c>
      <c r="B26" s="37"/>
      <c r="C26" s="36">
        <f>SUM(C23:C25)</f>
        <v>0</v>
      </c>
      <c r="D26" s="36">
        <f>SUM(D23:D25)</f>
        <v>0</v>
      </c>
      <c r="E26" s="36">
        <f>SUM(E23:E25)</f>
        <v>0</v>
      </c>
      <c r="F26" s="36">
        <f>SUM(F23:F25)</f>
        <v>0</v>
      </c>
      <c r="G26" s="36">
        <f>SUM(G23:G25)</f>
        <v>0</v>
      </c>
      <c r="H26" s="36">
        <f t="shared" si="1"/>
        <v>0</v>
      </c>
    </row>
    <row r="27" spans="1:8" ht="15" x14ac:dyDescent="0.25">
      <c r="A27" s="123" t="s">
        <v>49</v>
      </c>
      <c r="B27" s="32" t="s">
        <v>24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42">
        <f t="shared" si="1"/>
        <v>0</v>
      </c>
    </row>
    <row r="28" spans="1:8" ht="15" x14ac:dyDescent="0.25">
      <c r="A28" s="124"/>
      <c r="B28" s="34" t="s">
        <v>25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43">
        <f t="shared" si="1"/>
        <v>0</v>
      </c>
    </row>
    <row r="29" spans="1:8" ht="15" x14ac:dyDescent="0.25">
      <c r="A29" s="124"/>
      <c r="B29" s="32" t="s">
        <v>26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42">
        <f t="shared" si="1"/>
        <v>0</v>
      </c>
    </row>
    <row r="30" spans="1:8" ht="15" x14ac:dyDescent="0.25">
      <c r="A30" s="30" t="s">
        <v>44</v>
      </c>
      <c r="B30" s="37"/>
      <c r="C30" s="36">
        <f>SUM(C27:C29)</f>
        <v>0</v>
      </c>
      <c r="D30" s="36">
        <f t="shared" ref="D30:G30" si="5">SUM(D27:D29)</f>
        <v>0</v>
      </c>
      <c r="E30" s="36">
        <f t="shared" si="5"/>
        <v>0</v>
      </c>
      <c r="F30" s="36">
        <f t="shared" si="5"/>
        <v>0</v>
      </c>
      <c r="G30" s="36">
        <f t="shared" si="5"/>
        <v>0</v>
      </c>
      <c r="H30" s="36">
        <f t="shared" si="1"/>
        <v>0</v>
      </c>
    </row>
    <row r="31" spans="1:8" ht="15" x14ac:dyDescent="0.25">
      <c r="A31" s="25" t="s">
        <v>0</v>
      </c>
      <c r="B31" s="38"/>
      <c r="C31" s="39">
        <f>+C6+C10+C14+C18+C22+C26+C30</f>
        <v>705000</v>
      </c>
      <c r="D31" s="39">
        <f t="shared" ref="D31:H31" si="6">+D6+D10+D14+D18+D22+D26+D30</f>
        <v>635000</v>
      </c>
      <c r="E31" s="39">
        <f t="shared" si="6"/>
        <v>1285000</v>
      </c>
      <c r="F31" s="39">
        <f t="shared" si="6"/>
        <v>1000000</v>
      </c>
      <c r="G31" s="39">
        <f t="shared" si="6"/>
        <v>960000</v>
      </c>
      <c r="H31" s="39">
        <f t="shared" si="6"/>
        <v>4585000</v>
      </c>
    </row>
    <row r="34" spans="3:8" x14ac:dyDescent="0.2">
      <c r="C34" s="41"/>
      <c r="D34" s="41"/>
      <c r="E34" s="41"/>
      <c r="F34" s="41"/>
      <c r="G34" s="41"/>
      <c r="H34" s="41"/>
    </row>
    <row r="37" spans="3:8" x14ac:dyDescent="0.2">
      <c r="E37" s="44"/>
    </row>
    <row r="38" spans="3:8" x14ac:dyDescent="0.2">
      <c r="F38" s="44"/>
    </row>
  </sheetData>
  <mergeCells count="7">
    <mergeCell ref="A23:A25"/>
    <mergeCell ref="A27:A29"/>
    <mergeCell ref="A3:A5"/>
    <mergeCell ref="A7:A9"/>
    <mergeCell ref="A11:A13"/>
    <mergeCell ref="A15:A17"/>
    <mergeCell ref="A19:A21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41752-17B4-44B4-A40A-FE0E7DCCD427}">
  <dimension ref="A1:G33"/>
  <sheetViews>
    <sheetView showGridLines="0" zoomScale="130" zoomScaleNormal="130" workbookViewId="0">
      <selection activeCell="C38" sqref="C38"/>
    </sheetView>
  </sheetViews>
  <sheetFormatPr baseColWidth="10" defaultRowHeight="12.75" x14ac:dyDescent="0.2"/>
  <cols>
    <col min="1" max="1" width="37.85546875" bestFit="1" customWidth="1"/>
  </cols>
  <sheetData>
    <row r="1" spans="1:7" x14ac:dyDescent="0.2">
      <c r="A1" s="47" t="s">
        <v>51</v>
      </c>
      <c r="B1" s="47">
        <f>+Kaptialbedarfsplan!B1</f>
        <v>2022</v>
      </c>
      <c r="C1" s="47">
        <f>+B1+1</f>
        <v>2023</v>
      </c>
      <c r="D1" s="47">
        <f t="shared" ref="D1:F1" si="0">+C1+1</f>
        <v>2024</v>
      </c>
      <c r="E1" s="47">
        <f t="shared" si="0"/>
        <v>2025</v>
      </c>
      <c r="F1" s="47">
        <f t="shared" si="0"/>
        <v>2026</v>
      </c>
      <c r="G1" s="47" t="s">
        <v>0</v>
      </c>
    </row>
    <row r="2" spans="1:7" x14ac:dyDescent="0.2">
      <c r="A2" s="48" t="s">
        <v>52</v>
      </c>
      <c r="B2" s="49">
        <v>1950000</v>
      </c>
      <c r="C2" s="49">
        <v>3030000</v>
      </c>
      <c r="D2" s="49">
        <v>3152000</v>
      </c>
      <c r="E2" s="49">
        <v>3280000</v>
      </c>
      <c r="F2" s="49">
        <v>3415000</v>
      </c>
      <c r="G2" s="50">
        <f>SUM(B2:F2)</f>
        <v>14827000</v>
      </c>
    </row>
    <row r="3" spans="1:7" x14ac:dyDescent="0.2">
      <c r="A3" s="48" t="s">
        <v>53</v>
      </c>
      <c r="B3" s="49">
        <v>50000</v>
      </c>
      <c r="C3" s="49">
        <f>+B3*1.01</f>
        <v>50500</v>
      </c>
      <c r="D3" s="49">
        <v>51000</v>
      </c>
      <c r="E3" s="49">
        <v>51500</v>
      </c>
      <c r="F3" s="49">
        <v>52000</v>
      </c>
      <c r="G3" s="50">
        <f>SUM(B3:F3)</f>
        <v>255000</v>
      </c>
    </row>
    <row r="4" spans="1:7" x14ac:dyDescent="0.2">
      <c r="A4" s="51" t="s">
        <v>54</v>
      </c>
      <c r="B4" s="52">
        <f>+B3+B2</f>
        <v>2000000</v>
      </c>
      <c r="C4" s="52">
        <f t="shared" ref="C4:G4" si="1">+C3+C2</f>
        <v>3080500</v>
      </c>
      <c r="D4" s="52">
        <f t="shared" si="1"/>
        <v>3203000</v>
      </c>
      <c r="E4" s="52">
        <f t="shared" si="1"/>
        <v>3331500</v>
      </c>
      <c r="F4" s="52">
        <f t="shared" si="1"/>
        <v>3467000</v>
      </c>
      <c r="G4" s="52">
        <f t="shared" si="1"/>
        <v>15082000</v>
      </c>
    </row>
    <row r="5" spans="1:7" x14ac:dyDescent="0.2">
      <c r="A5" s="53" t="s">
        <v>55</v>
      </c>
      <c r="B5" s="54"/>
      <c r="C5" s="54"/>
      <c r="D5" s="54"/>
      <c r="E5" s="54"/>
      <c r="F5" s="54"/>
      <c r="G5" s="54"/>
    </row>
    <row r="6" spans="1:7" x14ac:dyDescent="0.2">
      <c r="A6" s="55" t="s">
        <v>56</v>
      </c>
      <c r="B6" s="49">
        <f>+B4*0.2</f>
        <v>400000</v>
      </c>
      <c r="C6" s="49">
        <f t="shared" ref="C6:F6" si="2">+C4*0.2</f>
        <v>616100</v>
      </c>
      <c r="D6" s="49">
        <f t="shared" si="2"/>
        <v>640600</v>
      </c>
      <c r="E6" s="49">
        <f t="shared" si="2"/>
        <v>666300</v>
      </c>
      <c r="F6" s="49">
        <f t="shared" si="2"/>
        <v>693400</v>
      </c>
      <c r="G6" s="50">
        <f t="shared" ref="G6:G12" si="3">SUM(B6:F6)</f>
        <v>3016400</v>
      </c>
    </row>
    <row r="7" spans="1:7" x14ac:dyDescent="0.2">
      <c r="A7" s="55" t="s">
        <v>57</v>
      </c>
      <c r="B7" s="49">
        <f>+B4*0.5</f>
        <v>1000000</v>
      </c>
      <c r="C7" s="49">
        <f t="shared" ref="C7:F7" si="4">+C4*0.5</f>
        <v>1540250</v>
      </c>
      <c r="D7" s="49">
        <f t="shared" si="4"/>
        <v>1601500</v>
      </c>
      <c r="E7" s="49">
        <f t="shared" si="4"/>
        <v>1665750</v>
      </c>
      <c r="F7" s="49">
        <f t="shared" si="4"/>
        <v>1733500</v>
      </c>
      <c r="G7" s="50">
        <f t="shared" si="3"/>
        <v>7541000</v>
      </c>
    </row>
    <row r="8" spans="1:7" x14ac:dyDescent="0.2">
      <c r="A8" s="55" t="s">
        <v>77</v>
      </c>
      <c r="B8" s="49">
        <v>15000</v>
      </c>
      <c r="C8" s="49">
        <v>20000</v>
      </c>
      <c r="D8" s="49">
        <v>25000</v>
      </c>
      <c r="E8" s="49">
        <v>30000</v>
      </c>
      <c r="F8" s="49">
        <v>35000</v>
      </c>
      <c r="G8" s="50">
        <f t="shared" si="3"/>
        <v>125000</v>
      </c>
    </row>
    <row r="9" spans="1:7" x14ac:dyDescent="0.2">
      <c r="A9" s="55" t="s">
        <v>58</v>
      </c>
      <c r="B9" s="49">
        <v>425000</v>
      </c>
      <c r="C9" s="49">
        <v>657700</v>
      </c>
      <c r="D9" s="49">
        <v>680000</v>
      </c>
      <c r="E9" s="49">
        <v>704000</v>
      </c>
      <c r="F9" s="49">
        <v>727800</v>
      </c>
      <c r="G9" s="50">
        <f t="shared" si="3"/>
        <v>3194500</v>
      </c>
    </row>
    <row r="10" spans="1:7" x14ac:dyDescent="0.2">
      <c r="A10" s="51" t="s">
        <v>59</v>
      </c>
      <c r="B10" s="52">
        <f>+B4-B6-B7-B9-B8</f>
        <v>160000</v>
      </c>
      <c r="C10" s="52">
        <f t="shared" ref="C10:F10" si="5">+C4-C6-C7-C9-C8</f>
        <v>246450</v>
      </c>
      <c r="D10" s="52">
        <f t="shared" si="5"/>
        <v>255900</v>
      </c>
      <c r="E10" s="52">
        <f t="shared" si="5"/>
        <v>265450</v>
      </c>
      <c r="F10" s="52">
        <f t="shared" si="5"/>
        <v>277300</v>
      </c>
      <c r="G10" s="52">
        <f t="shared" ref="G10" si="6">+G4-G6-G7-G9-G8</f>
        <v>1205100</v>
      </c>
    </row>
    <row r="11" spans="1:7" x14ac:dyDescent="0.2">
      <c r="A11" s="55" t="s">
        <v>60</v>
      </c>
      <c r="B11" s="49">
        <v>25000</v>
      </c>
      <c r="C11" s="49">
        <f>+B11*0.99</f>
        <v>24750</v>
      </c>
      <c r="D11" s="49">
        <f t="shared" ref="D11:F11" si="7">+C11*0.99</f>
        <v>24502.5</v>
      </c>
      <c r="E11" s="49">
        <f t="shared" si="7"/>
        <v>24257.474999999999</v>
      </c>
      <c r="F11" s="49">
        <f t="shared" si="7"/>
        <v>24014.900249999999</v>
      </c>
      <c r="G11" s="50">
        <f t="shared" si="3"/>
        <v>122524.87525000001</v>
      </c>
    </row>
    <row r="12" spans="1:7" x14ac:dyDescent="0.2">
      <c r="A12" s="55" t="s">
        <v>61</v>
      </c>
      <c r="B12" s="54">
        <v>-20000</v>
      </c>
      <c r="C12" s="54">
        <f>+B12*0.98</f>
        <v>-19600</v>
      </c>
      <c r="D12" s="54">
        <f t="shared" ref="D12:F12" si="8">+C12*0.98</f>
        <v>-19208</v>
      </c>
      <c r="E12" s="54">
        <f t="shared" si="8"/>
        <v>-18823.84</v>
      </c>
      <c r="F12" s="54">
        <f t="shared" si="8"/>
        <v>-18447.3632</v>
      </c>
      <c r="G12" s="50">
        <f t="shared" si="3"/>
        <v>-96079.203199999989</v>
      </c>
    </row>
    <row r="13" spans="1:7" x14ac:dyDescent="0.2">
      <c r="A13" s="51" t="s">
        <v>62</v>
      </c>
      <c r="B13" s="52">
        <f>+B10+B11+B12</f>
        <v>165000</v>
      </c>
      <c r="C13" s="52">
        <f t="shared" ref="C13:F13" si="9">+C10+C11+C12</f>
        <v>251600</v>
      </c>
      <c r="D13" s="52">
        <f t="shared" si="9"/>
        <v>261194.5</v>
      </c>
      <c r="E13" s="52">
        <f t="shared" si="9"/>
        <v>270883.63499999995</v>
      </c>
      <c r="F13" s="52">
        <f t="shared" si="9"/>
        <v>282867.53704999998</v>
      </c>
      <c r="G13" s="52">
        <f>+G10+G11+G12</f>
        <v>1231545.6720500002</v>
      </c>
    </row>
    <row r="14" spans="1:7" x14ac:dyDescent="0.2">
      <c r="A14" s="55" t="s">
        <v>63</v>
      </c>
      <c r="B14" s="49">
        <f>+B13*0.3</f>
        <v>49500</v>
      </c>
      <c r="C14" s="49">
        <f t="shared" ref="C14:F14" si="10">+C13*0.3</f>
        <v>75480</v>
      </c>
      <c r="D14" s="49">
        <f t="shared" si="10"/>
        <v>78358.349999999991</v>
      </c>
      <c r="E14" s="49">
        <f t="shared" si="10"/>
        <v>81265.090499999977</v>
      </c>
      <c r="F14" s="49">
        <f t="shared" si="10"/>
        <v>84860.261114999987</v>
      </c>
      <c r="G14" s="50">
        <f>SUM(B14:F14)</f>
        <v>369463.70161499997</v>
      </c>
    </row>
    <row r="15" spans="1:7" x14ac:dyDescent="0.2">
      <c r="A15" s="51" t="s">
        <v>64</v>
      </c>
      <c r="B15" s="52">
        <f>+B13-B14</f>
        <v>115500</v>
      </c>
      <c r="C15" s="52">
        <f t="shared" ref="C15:F15" si="11">+C13-C14</f>
        <v>176120</v>
      </c>
      <c r="D15" s="52">
        <f t="shared" si="11"/>
        <v>182836.15000000002</v>
      </c>
      <c r="E15" s="52">
        <f t="shared" si="11"/>
        <v>189618.54449999996</v>
      </c>
      <c r="F15" s="52">
        <f t="shared" si="11"/>
        <v>198007.27593499998</v>
      </c>
      <c r="G15" s="52">
        <f>SUM(B15:F15)</f>
        <v>862081.97043500002</v>
      </c>
    </row>
    <row r="16" spans="1:7" x14ac:dyDescent="0.2">
      <c r="A16" s="58" t="s">
        <v>77</v>
      </c>
      <c r="B16" s="57">
        <f>+B8</f>
        <v>15000</v>
      </c>
      <c r="C16" s="57">
        <f t="shared" ref="C16:F16" si="12">+C8</f>
        <v>20000</v>
      </c>
      <c r="D16" s="57">
        <f t="shared" si="12"/>
        <v>25000</v>
      </c>
      <c r="E16" s="57">
        <f t="shared" si="12"/>
        <v>30000</v>
      </c>
      <c r="F16" s="57">
        <f t="shared" si="12"/>
        <v>35000</v>
      </c>
      <c r="G16" s="56">
        <f>SUM(B16:F16)</f>
        <v>125000</v>
      </c>
    </row>
    <row r="17" spans="1:7" x14ac:dyDescent="0.2">
      <c r="A17" s="51" t="s">
        <v>78</v>
      </c>
      <c r="B17" s="52">
        <f>+B15+B16</f>
        <v>130500</v>
      </c>
      <c r="C17" s="52">
        <f t="shared" ref="C17:F17" si="13">+C15+C16</f>
        <v>196120</v>
      </c>
      <c r="D17" s="52">
        <f t="shared" si="13"/>
        <v>207836.15000000002</v>
      </c>
      <c r="E17" s="52">
        <f t="shared" si="13"/>
        <v>219618.54449999996</v>
      </c>
      <c r="F17" s="52">
        <f t="shared" si="13"/>
        <v>233007.27593499998</v>
      </c>
      <c r="G17" s="52">
        <f>SUM(B17:F17)</f>
        <v>987081.97043500002</v>
      </c>
    </row>
    <row r="18" spans="1:7" x14ac:dyDescent="0.2">
      <c r="A18" s="53" t="s">
        <v>65</v>
      </c>
      <c r="B18" s="54"/>
      <c r="C18" s="54"/>
      <c r="D18" s="54"/>
      <c r="E18" s="54"/>
      <c r="F18" s="54"/>
      <c r="G18" s="54"/>
    </row>
    <row r="19" spans="1:7" x14ac:dyDescent="0.2">
      <c r="A19" s="55" t="s">
        <v>1</v>
      </c>
      <c r="B19" s="49">
        <v>150000</v>
      </c>
      <c r="C19" s="49">
        <v>75000</v>
      </c>
      <c r="D19" s="49">
        <v>120000</v>
      </c>
      <c r="E19" s="49">
        <v>50000</v>
      </c>
      <c r="F19" s="49">
        <v>100000</v>
      </c>
      <c r="G19" s="50">
        <f>SUM(B19:F19)</f>
        <v>495000</v>
      </c>
    </row>
    <row r="20" spans="1:7" x14ac:dyDescent="0.2">
      <c r="A20" s="55" t="s">
        <v>68</v>
      </c>
      <c r="B20" s="49">
        <v>20000</v>
      </c>
      <c r="C20" s="49">
        <v>22000</v>
      </c>
      <c r="D20" s="49">
        <v>24000</v>
      </c>
      <c r="E20" s="49">
        <v>55000</v>
      </c>
      <c r="F20" s="49">
        <v>20000</v>
      </c>
      <c r="G20" s="50">
        <f t="shared" ref="G20:G23" si="14">SUM(B20:F20)</f>
        <v>141000</v>
      </c>
    </row>
    <row r="21" spans="1:7" x14ac:dyDescent="0.2">
      <c r="A21" s="55" t="s">
        <v>66</v>
      </c>
      <c r="B21" s="49">
        <v>60000</v>
      </c>
      <c r="C21" s="49">
        <v>62000</v>
      </c>
      <c r="D21" s="49">
        <v>64000</v>
      </c>
      <c r="E21" s="49">
        <v>66000</v>
      </c>
      <c r="F21" s="49">
        <v>68000</v>
      </c>
      <c r="G21" s="50">
        <f t="shared" si="14"/>
        <v>320000</v>
      </c>
    </row>
    <row r="22" spans="1:7" x14ac:dyDescent="0.2">
      <c r="A22" s="55" t="s">
        <v>67</v>
      </c>
      <c r="B22" s="49">
        <v>5000</v>
      </c>
      <c r="C22" s="49">
        <v>10000</v>
      </c>
      <c r="D22" s="49">
        <v>10000</v>
      </c>
      <c r="E22" s="49">
        <v>10000</v>
      </c>
      <c r="F22" s="49">
        <v>10000</v>
      </c>
      <c r="G22" s="50">
        <f t="shared" si="14"/>
        <v>45000</v>
      </c>
    </row>
    <row r="23" spans="1:7" x14ac:dyDescent="0.2">
      <c r="A23" s="55" t="s">
        <v>69</v>
      </c>
      <c r="B23" s="49">
        <v>5000</v>
      </c>
      <c r="C23" s="49">
        <v>8000</v>
      </c>
      <c r="D23" s="49">
        <v>10000</v>
      </c>
      <c r="E23" s="49">
        <v>12000</v>
      </c>
      <c r="F23" s="49">
        <v>14000</v>
      </c>
      <c r="G23" s="50">
        <f t="shared" si="14"/>
        <v>49000</v>
      </c>
    </row>
    <row r="24" spans="1:7" s="45" customFormat="1" x14ac:dyDescent="0.2">
      <c r="A24" s="51" t="s">
        <v>73</v>
      </c>
      <c r="B24" s="52">
        <f>SUM(B19:B23)</f>
        <v>240000</v>
      </c>
      <c r="C24" s="52">
        <f t="shared" ref="C24:G24" si="15">SUM(C19:C23)</f>
        <v>177000</v>
      </c>
      <c r="D24" s="52">
        <f t="shared" si="15"/>
        <v>228000</v>
      </c>
      <c r="E24" s="52">
        <f t="shared" si="15"/>
        <v>193000</v>
      </c>
      <c r="F24" s="52">
        <f t="shared" si="15"/>
        <v>212000</v>
      </c>
      <c r="G24" s="52">
        <f t="shared" si="15"/>
        <v>1050000</v>
      </c>
    </row>
    <row r="25" spans="1:7" x14ac:dyDescent="0.2">
      <c r="A25" s="53" t="s">
        <v>70</v>
      </c>
      <c r="B25" s="54"/>
      <c r="C25" s="54"/>
      <c r="D25" s="54"/>
      <c r="E25" s="54"/>
      <c r="F25" s="54"/>
      <c r="G25" s="54"/>
    </row>
    <row r="26" spans="1:7" x14ac:dyDescent="0.2">
      <c r="A26" s="55" t="s">
        <v>71</v>
      </c>
      <c r="B26" s="49">
        <v>110000</v>
      </c>
      <c r="C26" s="49">
        <v>0</v>
      </c>
      <c r="D26" s="49">
        <v>0</v>
      </c>
      <c r="E26" s="49">
        <v>0</v>
      </c>
      <c r="F26" s="49">
        <v>0</v>
      </c>
      <c r="G26" s="50">
        <f t="shared" ref="G26:G28" si="16">SUM(B26:F26)</f>
        <v>110000</v>
      </c>
    </row>
    <row r="27" spans="1:7" x14ac:dyDescent="0.2">
      <c r="A27" s="55" t="s">
        <v>72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50">
        <f t="shared" si="16"/>
        <v>0</v>
      </c>
    </row>
    <row r="28" spans="1:7" x14ac:dyDescent="0.2">
      <c r="A28" s="55" t="s">
        <v>76</v>
      </c>
      <c r="B28" s="49">
        <v>0</v>
      </c>
      <c r="C28" s="49">
        <v>5000</v>
      </c>
      <c r="D28" s="49">
        <v>5000</v>
      </c>
      <c r="E28" s="49">
        <v>5000</v>
      </c>
      <c r="F28" s="49">
        <v>5000</v>
      </c>
      <c r="G28" s="50">
        <f t="shared" si="16"/>
        <v>20000</v>
      </c>
    </row>
    <row r="29" spans="1:7" x14ac:dyDescent="0.2">
      <c r="A29" s="51" t="s">
        <v>74</v>
      </c>
      <c r="B29" s="52">
        <f>SUM(B26:B28)</f>
        <v>110000</v>
      </c>
      <c r="C29" s="52">
        <f t="shared" ref="C29:G29" si="17">SUM(C26:C28)</f>
        <v>5000</v>
      </c>
      <c r="D29" s="52">
        <f t="shared" si="17"/>
        <v>5000</v>
      </c>
      <c r="E29" s="52">
        <f t="shared" si="17"/>
        <v>5000</v>
      </c>
      <c r="F29" s="52">
        <f t="shared" si="17"/>
        <v>5000</v>
      </c>
      <c r="G29" s="52">
        <f t="shared" si="17"/>
        <v>130000</v>
      </c>
    </row>
    <row r="30" spans="1:7" x14ac:dyDescent="0.2">
      <c r="A30" s="53" t="s">
        <v>75</v>
      </c>
      <c r="B30" s="48"/>
      <c r="C30" s="48"/>
      <c r="D30" s="48"/>
      <c r="E30" s="48"/>
      <c r="F30" s="48"/>
      <c r="G30" s="48"/>
    </row>
    <row r="31" spans="1:7" x14ac:dyDescent="0.2">
      <c r="A31" s="51" t="s">
        <v>79</v>
      </c>
      <c r="B31" s="52">
        <f>+B17-B24+B29</f>
        <v>500</v>
      </c>
      <c r="C31" s="52">
        <f>+C17-C24+C29</f>
        <v>24120</v>
      </c>
      <c r="D31" s="52">
        <f>+D17-D24+D29</f>
        <v>-15163.849999999977</v>
      </c>
      <c r="E31" s="52">
        <f>+E17-E24+E29</f>
        <v>31618.54449999996</v>
      </c>
      <c r="F31" s="52">
        <f>+F17-F24+F29</f>
        <v>26007.275934999983</v>
      </c>
      <c r="G31" s="52">
        <f>+G15-G24+G29</f>
        <v>-57918.029564999975</v>
      </c>
    </row>
    <row r="32" spans="1:7" x14ac:dyDescent="0.2">
      <c r="A32" s="51" t="s">
        <v>80</v>
      </c>
      <c r="B32" s="52">
        <f>+B31</f>
        <v>500</v>
      </c>
      <c r="C32" s="52">
        <f>+B32+C31</f>
        <v>24620</v>
      </c>
      <c r="D32" s="52">
        <f t="shared" ref="D32:G32" si="18">+C32+D31</f>
        <v>9456.1500000000233</v>
      </c>
      <c r="E32" s="52">
        <f t="shared" si="18"/>
        <v>41074.694499999983</v>
      </c>
      <c r="F32" s="52">
        <f t="shared" si="18"/>
        <v>67081.970434999967</v>
      </c>
      <c r="G32" s="52">
        <f t="shared" si="18"/>
        <v>9163.9408699999913</v>
      </c>
    </row>
    <row r="33" spans="2:7" x14ac:dyDescent="0.2">
      <c r="B33" s="46"/>
      <c r="C33" s="46"/>
      <c r="D33" s="46"/>
      <c r="E33" s="46"/>
      <c r="F33" s="46"/>
      <c r="G33" s="46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5557C-6E27-41B6-B454-C6BCA9555200}">
  <sheetPr>
    <pageSetUpPr fitToPage="1"/>
  </sheetPr>
  <dimension ref="A1:N25"/>
  <sheetViews>
    <sheetView showGridLines="0" workbookViewId="0">
      <selection activeCell="F28" sqref="F28"/>
    </sheetView>
  </sheetViews>
  <sheetFormatPr baseColWidth="10" defaultRowHeight="12.75" x14ac:dyDescent="0.2"/>
  <cols>
    <col min="1" max="1" width="2.5703125" style="59" customWidth="1"/>
    <col min="2" max="2" width="34.5703125" style="59" bestFit="1" customWidth="1"/>
    <col min="3" max="14" width="9.140625" style="59" customWidth="1"/>
    <col min="15" max="16384" width="11.42578125" style="59"/>
  </cols>
  <sheetData>
    <row r="1" spans="1:14" s="67" customFormat="1" ht="18" x14ac:dyDescent="0.25">
      <c r="A1" s="125" t="s">
        <v>99</v>
      </c>
      <c r="B1" s="126"/>
      <c r="C1" s="127" t="s">
        <v>100</v>
      </c>
      <c r="D1" s="128"/>
      <c r="E1" s="129"/>
      <c r="F1" s="130" t="s">
        <v>101</v>
      </c>
      <c r="G1" s="128"/>
      <c r="H1" s="129"/>
      <c r="I1" s="130" t="s">
        <v>102</v>
      </c>
      <c r="J1" s="128"/>
      <c r="K1" s="131"/>
      <c r="L1" s="127" t="s">
        <v>98</v>
      </c>
      <c r="M1" s="128"/>
      <c r="N1" s="131"/>
    </row>
    <row r="2" spans="1:14" ht="13.5" thickBot="1" x14ac:dyDescent="0.25">
      <c r="A2" s="68"/>
      <c r="B2" s="69"/>
      <c r="C2" s="70" t="s">
        <v>81</v>
      </c>
      <c r="D2" s="71" t="s">
        <v>82</v>
      </c>
      <c r="E2" s="77" t="s">
        <v>83</v>
      </c>
      <c r="F2" s="78" t="s">
        <v>81</v>
      </c>
      <c r="G2" s="71" t="s">
        <v>82</v>
      </c>
      <c r="H2" s="79" t="s">
        <v>83</v>
      </c>
      <c r="I2" s="77" t="s">
        <v>81</v>
      </c>
      <c r="J2" s="71" t="s">
        <v>82</v>
      </c>
      <c r="K2" s="72" t="s">
        <v>83</v>
      </c>
      <c r="L2" s="70" t="s">
        <v>81</v>
      </c>
      <c r="M2" s="71" t="s">
        <v>82</v>
      </c>
      <c r="N2" s="72" t="s">
        <v>83</v>
      </c>
    </row>
    <row r="3" spans="1:14" x14ac:dyDescent="0.2">
      <c r="A3" s="66" t="s">
        <v>85</v>
      </c>
      <c r="B3" s="75"/>
      <c r="C3" s="64"/>
      <c r="D3" s="60"/>
      <c r="E3" s="65"/>
      <c r="F3" s="76"/>
      <c r="G3" s="65"/>
      <c r="H3" s="63"/>
      <c r="I3" s="65"/>
      <c r="J3" s="65"/>
      <c r="K3" s="65"/>
      <c r="L3" s="64"/>
      <c r="M3" s="60"/>
      <c r="N3" s="75"/>
    </row>
    <row r="4" spans="1:14" x14ac:dyDescent="0.2">
      <c r="A4" s="61"/>
      <c r="B4" s="62" t="s">
        <v>103</v>
      </c>
      <c r="C4" s="80">
        <v>55000</v>
      </c>
      <c r="D4" s="81">
        <v>47000</v>
      </c>
      <c r="E4" s="82">
        <f t="shared" ref="E4:E8" si="0">+D4-C4</f>
        <v>-8000</v>
      </c>
      <c r="F4" s="83">
        <v>53000</v>
      </c>
      <c r="G4" s="81">
        <v>51500</v>
      </c>
      <c r="H4" s="84">
        <f t="shared" ref="H4:H8" si="1">+G4-F4</f>
        <v>-1500</v>
      </c>
      <c r="I4" s="85">
        <v>61000</v>
      </c>
      <c r="J4" s="81">
        <v>58000</v>
      </c>
      <c r="K4" s="82">
        <f t="shared" ref="K4:K8" si="2">+J4-I4</f>
        <v>-3000</v>
      </c>
      <c r="L4" s="86">
        <f t="shared" ref="L4:M8" si="3">+I4+F4+C4</f>
        <v>169000</v>
      </c>
      <c r="M4" s="87">
        <f t="shared" si="3"/>
        <v>156500</v>
      </c>
      <c r="N4" s="88">
        <f t="shared" ref="N4:N8" si="4">+M4-L4</f>
        <v>-12500</v>
      </c>
    </row>
    <row r="5" spans="1:14" x14ac:dyDescent="0.2">
      <c r="A5" s="61"/>
      <c r="B5" s="62" t="s">
        <v>107</v>
      </c>
      <c r="C5" s="80">
        <v>0</v>
      </c>
      <c r="D5" s="81">
        <v>0</v>
      </c>
      <c r="E5" s="82">
        <f t="shared" si="0"/>
        <v>0</v>
      </c>
      <c r="F5" s="83">
        <v>0</v>
      </c>
      <c r="G5" s="81">
        <v>0</v>
      </c>
      <c r="H5" s="84">
        <f t="shared" si="1"/>
        <v>0</v>
      </c>
      <c r="I5" s="85">
        <v>6000</v>
      </c>
      <c r="J5" s="81">
        <v>10200</v>
      </c>
      <c r="K5" s="82">
        <f t="shared" si="2"/>
        <v>4200</v>
      </c>
      <c r="L5" s="86">
        <f t="shared" si="3"/>
        <v>6000</v>
      </c>
      <c r="M5" s="87">
        <f t="shared" si="3"/>
        <v>10200</v>
      </c>
      <c r="N5" s="88">
        <f t="shared" si="4"/>
        <v>4200</v>
      </c>
    </row>
    <row r="6" spans="1:14" x14ac:dyDescent="0.2">
      <c r="A6" s="61"/>
      <c r="B6" s="62" t="s">
        <v>72</v>
      </c>
      <c r="C6" s="80">
        <v>0</v>
      </c>
      <c r="D6" s="81">
        <v>0</v>
      </c>
      <c r="E6" s="82">
        <f t="shared" si="0"/>
        <v>0</v>
      </c>
      <c r="F6" s="83">
        <v>0</v>
      </c>
      <c r="G6" s="81">
        <v>0</v>
      </c>
      <c r="H6" s="84">
        <f t="shared" si="1"/>
        <v>0</v>
      </c>
      <c r="I6" s="85">
        <v>0</v>
      </c>
      <c r="J6" s="81">
        <v>0</v>
      </c>
      <c r="K6" s="82">
        <f t="shared" si="2"/>
        <v>0</v>
      </c>
      <c r="L6" s="86">
        <f t="shared" si="3"/>
        <v>0</v>
      </c>
      <c r="M6" s="87">
        <f t="shared" si="3"/>
        <v>0</v>
      </c>
      <c r="N6" s="88">
        <f t="shared" si="4"/>
        <v>0</v>
      </c>
    </row>
    <row r="7" spans="1:14" x14ac:dyDescent="0.2">
      <c r="A7" s="61"/>
      <c r="B7" s="62" t="s">
        <v>86</v>
      </c>
      <c r="C7" s="80">
        <v>0</v>
      </c>
      <c r="D7" s="81">
        <v>0</v>
      </c>
      <c r="E7" s="82">
        <f t="shared" si="0"/>
        <v>0</v>
      </c>
      <c r="F7" s="83">
        <v>0</v>
      </c>
      <c r="G7" s="81">
        <v>0</v>
      </c>
      <c r="H7" s="84">
        <f t="shared" si="1"/>
        <v>0</v>
      </c>
      <c r="I7" s="85">
        <v>0</v>
      </c>
      <c r="J7" s="81">
        <v>0</v>
      </c>
      <c r="K7" s="82">
        <f t="shared" si="2"/>
        <v>0</v>
      </c>
      <c r="L7" s="86">
        <f t="shared" si="3"/>
        <v>0</v>
      </c>
      <c r="M7" s="87">
        <f t="shared" si="3"/>
        <v>0</v>
      </c>
      <c r="N7" s="88">
        <f t="shared" si="4"/>
        <v>0</v>
      </c>
    </row>
    <row r="8" spans="1:14" x14ac:dyDescent="0.2">
      <c r="A8" s="61"/>
      <c r="B8" s="62" t="s">
        <v>104</v>
      </c>
      <c r="C8" s="80">
        <v>500</v>
      </c>
      <c r="D8" s="81">
        <v>900</v>
      </c>
      <c r="E8" s="82">
        <f t="shared" si="0"/>
        <v>400</v>
      </c>
      <c r="F8" s="83">
        <v>500</v>
      </c>
      <c r="G8" s="81">
        <v>520</v>
      </c>
      <c r="H8" s="84">
        <f t="shared" si="1"/>
        <v>20</v>
      </c>
      <c r="I8" s="85">
        <v>1200</v>
      </c>
      <c r="J8" s="81">
        <v>1400</v>
      </c>
      <c r="K8" s="82">
        <f t="shared" si="2"/>
        <v>200</v>
      </c>
      <c r="L8" s="86">
        <f t="shared" si="3"/>
        <v>2200</v>
      </c>
      <c r="M8" s="87">
        <f t="shared" si="3"/>
        <v>2820</v>
      </c>
      <c r="N8" s="88">
        <f t="shared" si="4"/>
        <v>620</v>
      </c>
    </row>
    <row r="9" spans="1:14" ht="13.5" thickBot="1" x14ac:dyDescent="0.25">
      <c r="A9" s="73" t="s">
        <v>87</v>
      </c>
      <c r="B9" s="74"/>
      <c r="C9" s="89">
        <f t="shared" ref="C9:K9" si="5">SUM(C4:C8)</f>
        <v>55500</v>
      </c>
      <c r="D9" s="90">
        <f t="shared" si="5"/>
        <v>47900</v>
      </c>
      <c r="E9" s="91">
        <f t="shared" si="5"/>
        <v>-7600</v>
      </c>
      <c r="F9" s="92">
        <f t="shared" si="5"/>
        <v>53500</v>
      </c>
      <c r="G9" s="90">
        <f t="shared" si="5"/>
        <v>52020</v>
      </c>
      <c r="H9" s="93">
        <f t="shared" si="5"/>
        <v>-1480</v>
      </c>
      <c r="I9" s="91">
        <f t="shared" si="5"/>
        <v>68200</v>
      </c>
      <c r="J9" s="90">
        <f t="shared" si="5"/>
        <v>69600</v>
      </c>
      <c r="K9" s="91">
        <f t="shared" si="5"/>
        <v>1400</v>
      </c>
      <c r="L9" s="89">
        <f>+C9+F9+I9</f>
        <v>177200</v>
      </c>
      <c r="M9" s="90">
        <f>SUM(M4:M8)</f>
        <v>169520</v>
      </c>
      <c r="N9" s="94">
        <f>SUM(N4:N8)</f>
        <v>-7680</v>
      </c>
    </row>
    <row r="10" spans="1:14" x14ac:dyDescent="0.2">
      <c r="A10" s="66" t="s">
        <v>88</v>
      </c>
      <c r="B10" s="62"/>
      <c r="C10" s="95"/>
      <c r="D10" s="96"/>
      <c r="E10" s="97"/>
      <c r="F10" s="98"/>
      <c r="G10" s="96"/>
      <c r="H10" s="99"/>
      <c r="I10" s="97"/>
      <c r="J10" s="96"/>
      <c r="K10" s="97"/>
      <c r="L10" s="95"/>
      <c r="M10" s="96"/>
      <c r="N10" s="100"/>
    </row>
    <row r="11" spans="1:14" x14ac:dyDescent="0.2">
      <c r="A11" s="61"/>
      <c r="B11" s="62" t="s">
        <v>89</v>
      </c>
      <c r="C11" s="80">
        <v>37000</v>
      </c>
      <c r="D11" s="81">
        <v>39000</v>
      </c>
      <c r="E11" s="82">
        <f t="shared" ref="E11:E17" si="6">+C11-D11</f>
        <v>-2000</v>
      </c>
      <c r="F11" s="83">
        <v>35000</v>
      </c>
      <c r="G11" s="81">
        <v>35900</v>
      </c>
      <c r="H11" s="84">
        <f t="shared" ref="H11:H17" si="7">+F11-G11</f>
        <v>-900</v>
      </c>
      <c r="I11" s="85">
        <v>41000</v>
      </c>
      <c r="J11" s="81">
        <v>40900</v>
      </c>
      <c r="K11" s="82">
        <f t="shared" ref="K11:K17" si="8">+I11-J11</f>
        <v>100</v>
      </c>
      <c r="L11" s="86">
        <f t="shared" ref="L11:M17" si="9">+I11+F11+C11</f>
        <v>113000</v>
      </c>
      <c r="M11" s="87">
        <f t="shared" si="9"/>
        <v>115800</v>
      </c>
      <c r="N11" s="88">
        <f t="shared" ref="N11:N17" si="10">+L11-M11</f>
        <v>-2800</v>
      </c>
    </row>
    <row r="12" spans="1:14" x14ac:dyDescent="0.2">
      <c r="A12" s="61"/>
      <c r="B12" s="62" t="s">
        <v>1</v>
      </c>
      <c r="C12" s="80">
        <v>8000</v>
      </c>
      <c r="D12" s="81">
        <v>10000</v>
      </c>
      <c r="E12" s="82">
        <f t="shared" si="6"/>
        <v>-2000</v>
      </c>
      <c r="F12" s="83">
        <v>0</v>
      </c>
      <c r="G12" s="81">
        <v>0</v>
      </c>
      <c r="H12" s="84">
        <f t="shared" si="7"/>
        <v>0</v>
      </c>
      <c r="I12" s="85">
        <v>30000</v>
      </c>
      <c r="J12" s="81">
        <v>31000</v>
      </c>
      <c r="K12" s="82">
        <f t="shared" si="8"/>
        <v>-1000</v>
      </c>
      <c r="L12" s="86">
        <f t="shared" si="9"/>
        <v>38000</v>
      </c>
      <c r="M12" s="87">
        <f t="shared" si="9"/>
        <v>41000</v>
      </c>
      <c r="N12" s="88">
        <f t="shared" si="10"/>
        <v>-3000</v>
      </c>
    </row>
    <row r="13" spans="1:14" x14ac:dyDescent="0.2">
      <c r="A13" s="61"/>
      <c r="B13" s="62" t="s">
        <v>90</v>
      </c>
      <c r="C13" s="80">
        <v>1000</v>
      </c>
      <c r="D13" s="81">
        <v>1000</v>
      </c>
      <c r="E13" s="82">
        <f t="shared" si="6"/>
        <v>0</v>
      </c>
      <c r="F13" s="83">
        <v>1000</v>
      </c>
      <c r="G13" s="81">
        <v>1000</v>
      </c>
      <c r="H13" s="84">
        <f t="shared" si="7"/>
        <v>0</v>
      </c>
      <c r="I13" s="85">
        <v>1000</v>
      </c>
      <c r="J13" s="81">
        <v>1140</v>
      </c>
      <c r="K13" s="82">
        <f t="shared" si="8"/>
        <v>-140</v>
      </c>
      <c r="L13" s="86">
        <f t="shared" si="9"/>
        <v>3000</v>
      </c>
      <c r="M13" s="87">
        <f t="shared" si="9"/>
        <v>3140</v>
      </c>
      <c r="N13" s="88">
        <f t="shared" si="10"/>
        <v>-140</v>
      </c>
    </row>
    <row r="14" spans="1:14" x14ac:dyDescent="0.2">
      <c r="A14" s="61"/>
      <c r="B14" s="62" t="s">
        <v>108</v>
      </c>
      <c r="C14" s="80">
        <v>5000</v>
      </c>
      <c r="D14" s="81">
        <v>5000</v>
      </c>
      <c r="E14" s="82">
        <f t="shared" si="6"/>
        <v>0</v>
      </c>
      <c r="F14" s="83">
        <v>5000</v>
      </c>
      <c r="G14" s="81">
        <v>5000</v>
      </c>
      <c r="H14" s="84">
        <f t="shared" si="7"/>
        <v>0</v>
      </c>
      <c r="I14" s="85">
        <v>4000</v>
      </c>
      <c r="J14" s="81">
        <v>4000</v>
      </c>
      <c r="K14" s="82">
        <f t="shared" si="8"/>
        <v>0</v>
      </c>
      <c r="L14" s="86">
        <f t="shared" si="9"/>
        <v>14000</v>
      </c>
      <c r="M14" s="87">
        <f t="shared" si="9"/>
        <v>14000</v>
      </c>
      <c r="N14" s="88">
        <f t="shared" si="10"/>
        <v>0</v>
      </c>
    </row>
    <row r="15" spans="1:14" x14ac:dyDescent="0.2">
      <c r="A15" s="61"/>
      <c r="B15" s="62" t="s">
        <v>91</v>
      </c>
      <c r="C15" s="80">
        <v>600</v>
      </c>
      <c r="D15" s="81">
        <v>600</v>
      </c>
      <c r="E15" s="82">
        <f t="shared" si="6"/>
        <v>0</v>
      </c>
      <c r="F15" s="83">
        <v>550</v>
      </c>
      <c r="G15" s="81">
        <v>560</v>
      </c>
      <c r="H15" s="84">
        <f t="shared" si="7"/>
        <v>-10</v>
      </c>
      <c r="I15" s="85">
        <v>500</v>
      </c>
      <c r="J15" s="81">
        <v>500</v>
      </c>
      <c r="K15" s="82">
        <f t="shared" si="8"/>
        <v>0</v>
      </c>
      <c r="L15" s="86">
        <f t="shared" si="9"/>
        <v>1650</v>
      </c>
      <c r="M15" s="87">
        <f t="shared" si="9"/>
        <v>1660</v>
      </c>
      <c r="N15" s="88">
        <f t="shared" si="10"/>
        <v>-10</v>
      </c>
    </row>
    <row r="16" spans="1:14" x14ac:dyDescent="0.2">
      <c r="A16" s="61"/>
      <c r="B16" s="62" t="s">
        <v>84</v>
      </c>
      <c r="C16" s="80">
        <v>2000</v>
      </c>
      <c r="D16" s="81">
        <v>1970</v>
      </c>
      <c r="E16" s="82">
        <f t="shared" si="6"/>
        <v>30</v>
      </c>
      <c r="F16" s="83">
        <v>1900</v>
      </c>
      <c r="G16" s="81">
        <v>1750</v>
      </c>
      <c r="H16" s="84">
        <f t="shared" si="7"/>
        <v>150</v>
      </c>
      <c r="I16" s="85">
        <v>1500</v>
      </c>
      <c r="J16" s="81">
        <v>1600</v>
      </c>
      <c r="K16" s="82">
        <f t="shared" si="8"/>
        <v>-100</v>
      </c>
      <c r="L16" s="86">
        <f t="shared" si="9"/>
        <v>5400</v>
      </c>
      <c r="M16" s="87">
        <f t="shared" si="9"/>
        <v>5320</v>
      </c>
      <c r="N16" s="88">
        <f t="shared" si="10"/>
        <v>80</v>
      </c>
    </row>
    <row r="17" spans="1:14" x14ac:dyDescent="0.2">
      <c r="A17" s="61"/>
      <c r="B17" s="62" t="s">
        <v>105</v>
      </c>
      <c r="C17" s="80">
        <v>1500</v>
      </c>
      <c r="D17" s="81">
        <v>1600</v>
      </c>
      <c r="E17" s="82">
        <f t="shared" si="6"/>
        <v>-100</v>
      </c>
      <c r="F17" s="83">
        <v>1400</v>
      </c>
      <c r="G17" s="81">
        <v>1430</v>
      </c>
      <c r="H17" s="84">
        <f t="shared" si="7"/>
        <v>-30</v>
      </c>
      <c r="I17" s="85">
        <v>2000</v>
      </c>
      <c r="J17" s="81">
        <v>2200</v>
      </c>
      <c r="K17" s="82">
        <f t="shared" si="8"/>
        <v>-200</v>
      </c>
      <c r="L17" s="86">
        <f t="shared" si="9"/>
        <v>4900</v>
      </c>
      <c r="M17" s="87">
        <f t="shared" si="9"/>
        <v>5230</v>
      </c>
      <c r="N17" s="88">
        <f t="shared" si="10"/>
        <v>-330</v>
      </c>
    </row>
    <row r="18" spans="1:14" ht="13.5" thickBot="1" x14ac:dyDescent="0.25">
      <c r="A18" s="73" t="s">
        <v>92</v>
      </c>
      <c r="B18" s="74"/>
      <c r="C18" s="89">
        <f t="shared" ref="C18:N18" si="11">SUM(C11:C17)</f>
        <v>55100</v>
      </c>
      <c r="D18" s="90">
        <f t="shared" si="11"/>
        <v>59170</v>
      </c>
      <c r="E18" s="101">
        <f t="shared" si="11"/>
        <v>-4070</v>
      </c>
      <c r="F18" s="91">
        <f t="shared" si="11"/>
        <v>44850</v>
      </c>
      <c r="G18" s="90">
        <f t="shared" si="11"/>
        <v>45640</v>
      </c>
      <c r="H18" s="101">
        <f t="shared" si="11"/>
        <v>-790</v>
      </c>
      <c r="I18" s="91">
        <f t="shared" si="11"/>
        <v>80000</v>
      </c>
      <c r="J18" s="90">
        <f t="shared" si="11"/>
        <v>81340</v>
      </c>
      <c r="K18" s="91">
        <f t="shared" si="11"/>
        <v>-1340</v>
      </c>
      <c r="L18" s="89">
        <f t="shared" si="11"/>
        <v>179950</v>
      </c>
      <c r="M18" s="90">
        <f t="shared" si="11"/>
        <v>186150</v>
      </c>
      <c r="N18" s="94">
        <f t="shared" si="11"/>
        <v>-6200</v>
      </c>
    </row>
    <row r="19" spans="1:14" ht="13.5" thickBot="1" x14ac:dyDescent="0.25">
      <c r="A19" s="106" t="s">
        <v>106</v>
      </c>
      <c r="B19" s="107"/>
      <c r="C19" s="108">
        <f>+C9-C18</f>
        <v>400</v>
      </c>
      <c r="D19" s="109">
        <f>+D9-D18</f>
        <v>-11270</v>
      </c>
      <c r="E19" s="110">
        <f>+D19-C19</f>
        <v>-11670</v>
      </c>
      <c r="F19" s="111">
        <f>+F9-F18</f>
        <v>8650</v>
      </c>
      <c r="G19" s="109">
        <f>+G9-G18</f>
        <v>6380</v>
      </c>
      <c r="H19" s="112">
        <f>+G19-F19</f>
        <v>-2270</v>
      </c>
      <c r="I19" s="110">
        <f>+I9-I18</f>
        <v>-11800</v>
      </c>
      <c r="J19" s="109">
        <f>+J9-J18</f>
        <v>-11740</v>
      </c>
      <c r="K19" s="112">
        <f>+J19-I19</f>
        <v>60</v>
      </c>
      <c r="L19" s="108">
        <f>+L9-L18</f>
        <v>-2750</v>
      </c>
      <c r="M19" s="109">
        <f>+M9-M18</f>
        <v>-16630</v>
      </c>
      <c r="N19" s="113">
        <f>+M19-L19</f>
        <v>-13880</v>
      </c>
    </row>
    <row r="20" spans="1:14" x14ac:dyDescent="0.2">
      <c r="A20" s="66" t="s">
        <v>93</v>
      </c>
      <c r="B20" s="62"/>
      <c r="C20" s="102"/>
      <c r="D20" s="103"/>
      <c r="E20" s="97"/>
      <c r="F20" s="104"/>
      <c r="G20" s="103"/>
      <c r="H20" s="99"/>
      <c r="I20" s="105"/>
      <c r="J20" s="103"/>
      <c r="K20" s="97"/>
      <c r="L20" s="95"/>
      <c r="M20" s="96"/>
      <c r="N20" s="100"/>
    </row>
    <row r="21" spans="1:14" x14ac:dyDescent="0.2">
      <c r="A21" s="61"/>
      <c r="B21" s="62" t="s">
        <v>94</v>
      </c>
      <c r="C21" s="80">
        <v>3000</v>
      </c>
      <c r="D21" s="81">
        <v>2900</v>
      </c>
      <c r="E21" s="82">
        <f>+D21-C21</f>
        <v>-100</v>
      </c>
      <c r="F21" s="83">
        <v>2000</v>
      </c>
      <c r="G21" s="81">
        <v>1900</v>
      </c>
      <c r="H21" s="84">
        <f>+G21-F21</f>
        <v>-100</v>
      </c>
      <c r="I21" s="85">
        <v>2000</v>
      </c>
      <c r="J21" s="81">
        <v>1800</v>
      </c>
      <c r="K21" s="82">
        <f>+J21-I21</f>
        <v>-200</v>
      </c>
      <c r="L21" s="86">
        <f t="shared" ref="L21:M23" si="12">+I21+F21+C21</f>
        <v>7000</v>
      </c>
      <c r="M21" s="87">
        <f t="shared" si="12"/>
        <v>6600</v>
      </c>
      <c r="N21" s="88">
        <f>-L21+M21</f>
        <v>-400</v>
      </c>
    </row>
    <row r="22" spans="1:14" x14ac:dyDescent="0.2">
      <c r="A22" s="61"/>
      <c r="B22" s="62" t="s">
        <v>109</v>
      </c>
      <c r="C22" s="80">
        <v>10000</v>
      </c>
      <c r="D22" s="81">
        <v>10000</v>
      </c>
      <c r="E22" s="82">
        <f>+D22-C22</f>
        <v>0</v>
      </c>
      <c r="F22" s="83">
        <v>10000</v>
      </c>
      <c r="G22" s="81">
        <v>10000</v>
      </c>
      <c r="H22" s="84">
        <f>+G22-F22</f>
        <v>0</v>
      </c>
      <c r="I22" s="85">
        <v>10000</v>
      </c>
      <c r="J22" s="81">
        <v>10000</v>
      </c>
      <c r="K22" s="82">
        <f>+J22-I22</f>
        <v>0</v>
      </c>
      <c r="L22" s="86">
        <f t="shared" si="12"/>
        <v>30000</v>
      </c>
      <c r="M22" s="87">
        <f t="shared" si="12"/>
        <v>30000</v>
      </c>
      <c r="N22" s="88">
        <f>-L22+M22</f>
        <v>0</v>
      </c>
    </row>
    <row r="23" spans="1:14" ht="13.5" thickBot="1" x14ac:dyDescent="0.25">
      <c r="A23" s="61"/>
      <c r="B23" s="62" t="s">
        <v>95</v>
      </c>
      <c r="C23" s="80">
        <v>0</v>
      </c>
      <c r="D23" s="81">
        <v>0</v>
      </c>
      <c r="E23" s="82">
        <f>+D23-C23</f>
        <v>0</v>
      </c>
      <c r="F23" s="83">
        <v>0</v>
      </c>
      <c r="G23" s="81">
        <v>0</v>
      </c>
      <c r="H23" s="84">
        <f>+G23-F23</f>
        <v>0</v>
      </c>
      <c r="I23" s="85">
        <v>0</v>
      </c>
      <c r="J23" s="81">
        <v>0</v>
      </c>
      <c r="K23" s="82">
        <f>+J23-I23</f>
        <v>0</v>
      </c>
      <c r="L23" s="86">
        <f t="shared" si="12"/>
        <v>0</v>
      </c>
      <c r="M23" s="87">
        <f t="shared" si="12"/>
        <v>0</v>
      </c>
      <c r="N23" s="88">
        <f>-L23+M23</f>
        <v>0</v>
      </c>
    </row>
    <row r="24" spans="1:14" ht="13.5" thickBot="1" x14ac:dyDescent="0.25">
      <c r="A24" s="106" t="s">
        <v>96</v>
      </c>
      <c r="B24" s="114"/>
      <c r="C24" s="108">
        <f t="shared" ref="C24:N24" si="13">SUM(C21:C23)</f>
        <v>13000</v>
      </c>
      <c r="D24" s="109">
        <f t="shared" si="13"/>
        <v>12900</v>
      </c>
      <c r="E24" s="110">
        <f t="shared" si="13"/>
        <v>-100</v>
      </c>
      <c r="F24" s="108">
        <f t="shared" si="13"/>
        <v>12000</v>
      </c>
      <c r="G24" s="109">
        <f t="shared" si="13"/>
        <v>11900</v>
      </c>
      <c r="H24" s="112">
        <f t="shared" si="13"/>
        <v>-100</v>
      </c>
      <c r="I24" s="108">
        <f t="shared" si="13"/>
        <v>12000</v>
      </c>
      <c r="J24" s="109">
        <f t="shared" si="13"/>
        <v>11800</v>
      </c>
      <c r="K24" s="110">
        <f t="shared" si="13"/>
        <v>-200</v>
      </c>
      <c r="L24" s="108">
        <f t="shared" si="13"/>
        <v>37000</v>
      </c>
      <c r="M24" s="109">
        <f t="shared" si="13"/>
        <v>36600</v>
      </c>
      <c r="N24" s="113">
        <f t="shared" si="13"/>
        <v>-400</v>
      </c>
    </row>
    <row r="25" spans="1:14" ht="13.5" thickBot="1" x14ac:dyDescent="0.25">
      <c r="A25" s="115" t="s">
        <v>97</v>
      </c>
      <c r="B25" s="116"/>
      <c r="C25" s="117">
        <f>+C19+C24</f>
        <v>13400</v>
      </c>
      <c r="D25" s="118">
        <f>+D19+D24</f>
        <v>1630</v>
      </c>
      <c r="E25" s="119">
        <f>+D25-C25</f>
        <v>-11770</v>
      </c>
      <c r="F25" s="120">
        <f>+F19+F24</f>
        <v>20650</v>
      </c>
      <c r="G25" s="118">
        <f>+G19+G24</f>
        <v>18280</v>
      </c>
      <c r="H25" s="121">
        <f>+G25-F25</f>
        <v>-2370</v>
      </c>
      <c r="I25" s="119">
        <f>+I19+I24</f>
        <v>200</v>
      </c>
      <c r="J25" s="118">
        <f>+J19+J24</f>
        <v>60</v>
      </c>
      <c r="K25" s="121">
        <f>+J25-I25</f>
        <v>-140</v>
      </c>
      <c r="L25" s="119">
        <f>+L19+L24</f>
        <v>34250</v>
      </c>
      <c r="M25" s="118">
        <f>+M19+M24</f>
        <v>19970</v>
      </c>
      <c r="N25" s="122">
        <f>+M25-L25</f>
        <v>-14280</v>
      </c>
    </row>
  </sheetData>
  <mergeCells count="5">
    <mergeCell ref="A1:B1"/>
    <mergeCell ref="C1:E1"/>
    <mergeCell ref="F1:H1"/>
    <mergeCell ref="I1:K1"/>
    <mergeCell ref="L1:N1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Kaptialbedarfsplan</vt:lpstr>
      <vt:lpstr>Finanzierungsplan</vt:lpstr>
      <vt:lpstr>Langfristige Finanzplanung</vt:lpstr>
      <vt:lpstr>Liquiditätsplanung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J.Erichsen</dc:creator>
  <cp:lastModifiedBy>J.Erichsen</cp:lastModifiedBy>
  <dcterms:created xsi:type="dcterms:W3CDTF">2022-07-14T13:20:22Z</dcterms:created>
  <dcterms:modified xsi:type="dcterms:W3CDTF">2022-07-28T06:17:27Z</dcterms:modified>
</cp:coreProperties>
</file>